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F:\Google Drive\NIBCLive Content\5) Case Studies\First Round\Coach New York\3) Financial Model\1) DCF\"/>
    </mc:Choice>
  </mc:AlternateContent>
  <xr:revisionPtr revIDLastSave="0" documentId="8_{7C50BC4B-923C-4736-A0E1-49E595233E09}" xr6:coauthVersionLast="45" xr6:coauthVersionMax="45" xr10:uidLastSave="{00000000-0000-0000-0000-000000000000}"/>
  <bookViews>
    <workbookView xWindow="-108" yWindow="-108" windowWidth="30936" windowHeight="12576" xr2:uid="{DDC5F45D-1C50-44FF-BD26-C6C80AF1ADFA}"/>
  </bookViews>
  <sheets>
    <sheet name="DCF - Summary" sheetId="1" r:id="rId1"/>
    <sheet name="DCF - Assumptions" sheetId="2" r:id="rId2"/>
    <sheet name="DCF - Financials" sheetId="3" r:id="rId3"/>
    <sheet name="DCF - Capital Structure" sheetId="4" r:id="rId4"/>
    <sheet name="DCF - Valuation" sheetId="5" r:id="rId5"/>
    <sheet name="DCF - Assumptions Document"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FDS_HYPERLINK_TOGGLE_STATE__" hidden="1">"ON"</definedName>
    <definedName name="__FDS_UNIQUE_RANGE_ID_GENERATOR_COUNTER" hidden="1">92</definedName>
    <definedName name="__FDS_USED_FOR_REUSING_RANGE_IDS_RECYCLE" localSheetId="5" hidden="1">{91}</definedName>
    <definedName name="__FDS_USED_FOR_REUSING_RANGE_IDS_RECYCLE" localSheetId="3" hidden="1">{91}</definedName>
    <definedName name="__FDS_USED_FOR_REUSING_RANGE_IDS_RECYCLE" hidden="1">{91}</definedName>
    <definedName name="_12__FDSAUDITLINK__" localSheetId="5">{"fdsup://Directions/FactSet Auditing Viewer?action=AUDIT_VALUE&amp;DB=129&amp;ID1=45920010&amp;VALUEID=03051&amp;SDATE=2006&amp;PERIODTYPE=ANN_STD&amp;window=popup_no_bar&amp;width=385&amp;height=120&amp;START_MAXIMIZED=FALSE&amp;creator=factset&amp;display_string=Audit"}</definedName>
    <definedName name="_12__FDSAUDITLINK__" localSheetId="3">{"fdsup://Directions/FactSet Auditing Viewer?action=AUDIT_VALUE&amp;DB=129&amp;ID1=45920010&amp;VALUEID=03051&amp;SDATE=2006&amp;PERIODTYPE=ANN_STD&amp;window=popup_no_bar&amp;width=385&amp;height=120&amp;START_MAXIMIZED=FALSE&amp;creator=factset&amp;display_string=Audit"}</definedName>
    <definedName name="_12__FDSAUDITLINK__">{"fdsup://Directions/FactSet Auditing Viewer?action=AUDIT_VALUE&amp;DB=129&amp;ID1=45920010&amp;VALUEID=03051&amp;SDATE=2006&amp;PERIODTYPE=ANN_STD&amp;window=popup_no_bar&amp;width=385&amp;height=120&amp;START_MAXIMIZED=FALSE&amp;creator=factset&amp;display_string=Audit"}</definedName>
    <definedName name="_13__FDSAUDITLINK__" localSheetId="5">{"fdsup://Directions/FactSet Auditing Viewer?action=AUDIT_VALUE&amp;DB=129&amp;ID1=45920010&amp;VALUEID=03101&amp;SDATE=2009&amp;PERIODTYPE=ANN_STD&amp;window=popup_no_bar&amp;width=385&amp;height=120&amp;START_MAXIMIZED=FALSE&amp;creator=factset&amp;display_string=Audit"}</definedName>
    <definedName name="_13__FDSAUDITLINK__" localSheetId="3">{"fdsup://Directions/FactSet Auditing Viewer?action=AUDIT_VALUE&amp;DB=129&amp;ID1=45920010&amp;VALUEID=03101&amp;SDATE=2009&amp;PERIODTYPE=ANN_STD&amp;window=popup_no_bar&amp;width=385&amp;height=120&amp;START_MAXIMIZED=FALSE&amp;creator=factset&amp;display_string=Audit"}</definedName>
    <definedName name="_13__FDSAUDITLINK__">{"fdsup://Directions/FactSet Auditing Viewer?action=AUDIT_VALUE&amp;DB=129&amp;ID1=45920010&amp;VALUEID=03101&amp;SDATE=2009&amp;PERIODTYPE=ANN_STD&amp;window=popup_no_bar&amp;width=385&amp;height=120&amp;START_MAXIMIZED=FALSE&amp;creator=factset&amp;display_string=Audit"}</definedName>
    <definedName name="_14__FDSAUDITLINK__" localSheetId="5">{"fdsup://Directions/FactSet Auditing Viewer?action=AUDIT_VALUE&amp;DB=129&amp;ID1=45920010&amp;VALUEID=03051&amp;SDATE=201004&amp;PERIODTYPE=QTR_STD&amp;window=popup_no_bar&amp;width=385&amp;height=120&amp;START_MAXIMIZED=FALSE&amp;creator=factset&amp;display_string=Audit"}</definedName>
    <definedName name="_14__FDSAUDITLINK__" localSheetId="3">{"fdsup://Directions/FactSet Auditing Viewer?action=AUDIT_VALUE&amp;DB=129&amp;ID1=45920010&amp;VALUEID=03051&amp;SDATE=201004&amp;PERIODTYPE=QTR_STD&amp;window=popup_no_bar&amp;width=385&amp;height=120&amp;START_MAXIMIZED=FALSE&amp;creator=factset&amp;display_string=Audit"}</definedName>
    <definedName name="_14__FDSAUDITLINK__">{"fdsup://Directions/FactSet Auditing Viewer?action=AUDIT_VALUE&amp;DB=129&amp;ID1=45920010&amp;VALUEID=03051&amp;SDATE=201004&amp;PERIODTYPE=QTR_STD&amp;window=popup_no_bar&amp;width=385&amp;height=120&amp;START_MAXIMIZED=FALSE&amp;creator=factset&amp;display_string=Audit"}</definedName>
    <definedName name="_15__FDSAUDITLINK__" localSheetId="5">{"fdsup://Directions/FactSet Auditing Viewer?action=AUDIT_VALUE&amp;DB=129&amp;ID1=45920010&amp;VALUEID=03051&amp;SDATE=2007&amp;PERIODTYPE=ANN_STD&amp;window=popup_no_bar&amp;width=385&amp;height=120&amp;START_MAXIMIZED=FALSE&amp;creator=factset&amp;display_string=Audit"}</definedName>
    <definedName name="_15__FDSAUDITLINK__" localSheetId="3">{"fdsup://Directions/FactSet Auditing Viewer?action=AUDIT_VALUE&amp;DB=129&amp;ID1=45920010&amp;VALUEID=03051&amp;SDATE=2007&amp;PERIODTYPE=ANN_STD&amp;window=popup_no_bar&amp;width=385&amp;height=120&amp;START_MAXIMIZED=FALSE&amp;creator=factset&amp;display_string=Audit"}</definedName>
    <definedName name="_15__FDSAUDITLINK__">{"fdsup://Directions/FactSet Auditing Viewer?action=AUDIT_VALUE&amp;DB=129&amp;ID1=45920010&amp;VALUEID=03051&amp;SDATE=2007&amp;PERIODTYPE=ANN_STD&amp;window=popup_no_bar&amp;width=385&amp;height=120&amp;START_MAXIMIZED=FALSE&amp;creator=factset&amp;display_string=Audit"}</definedName>
    <definedName name="_16__FDSAUDITLINK__" localSheetId="5">{"fdsup://Directions/FactSet Auditing Viewer?action=AUDIT_VALUE&amp;DB=129&amp;ID1=45920010&amp;VALUEID=01251&amp;SDATE=2010&amp;PERIODTYPE=ANN_STD&amp;window=popup_no_bar&amp;width=385&amp;height=120&amp;START_MAXIMIZED=FALSE&amp;creator=factset&amp;display_string=Audit"}</definedName>
    <definedName name="_16__FDSAUDITLINK__" localSheetId="3">{"fdsup://Directions/FactSet Auditing Viewer?action=AUDIT_VALUE&amp;DB=129&amp;ID1=45920010&amp;VALUEID=01251&amp;SDATE=2010&amp;PERIODTYPE=ANN_STD&amp;window=popup_no_bar&amp;width=385&amp;height=120&amp;START_MAXIMIZED=FALSE&amp;creator=factset&amp;display_string=Audit"}</definedName>
    <definedName name="_16__FDSAUDITLINK__">{"fdsup://Directions/FactSet Auditing Viewer?action=AUDIT_VALUE&amp;DB=129&amp;ID1=45920010&amp;VALUEID=01251&amp;SDATE=2010&amp;PERIODTYPE=ANN_STD&amp;window=popup_no_bar&amp;width=385&amp;height=120&amp;START_MAXIMIZED=FALSE&amp;creator=factset&amp;display_string=Audit"}</definedName>
    <definedName name="_17__FDSAUDITLINK__" localSheetId="5">{"fdsup://Directions/FactSet Auditing Viewer?action=AUDIT_VALUE&amp;DB=129&amp;ID1=45920010&amp;VALUEID=03051&amp;SDATE=2009&amp;PERIODTYPE=ANN_STD&amp;window=popup_no_bar&amp;width=385&amp;height=120&amp;START_MAXIMIZED=FALSE&amp;creator=factset&amp;display_string=Audit"}</definedName>
    <definedName name="_17__FDSAUDITLINK__" localSheetId="3">{"fdsup://Directions/FactSet Auditing Viewer?action=AUDIT_VALUE&amp;DB=129&amp;ID1=45920010&amp;VALUEID=03051&amp;SDATE=2009&amp;PERIODTYPE=ANN_STD&amp;window=popup_no_bar&amp;width=385&amp;height=120&amp;START_MAXIMIZED=FALSE&amp;creator=factset&amp;display_string=Audit"}</definedName>
    <definedName name="_17__FDSAUDITLINK__">{"fdsup://Directions/FactSet Auditing Viewer?action=AUDIT_VALUE&amp;DB=129&amp;ID1=45920010&amp;VALUEID=03051&amp;SDATE=2009&amp;PERIODTYPE=ANN_STD&amp;window=popup_no_bar&amp;width=385&amp;height=120&amp;START_MAXIMIZED=FALSE&amp;creator=factset&amp;display_string=Audit"}</definedName>
    <definedName name="_18__FDSAUDITLINK__" localSheetId="5">{"fdsup://Directions/FactSet Auditing Viewer?action=AUDIT_VALUE&amp;DB=129&amp;ID1=45920010&amp;VALUEID=01001&amp;SDATE=2005&amp;PERIODTYPE=ANN_STD&amp;window=popup_no_bar&amp;width=385&amp;height=120&amp;START_MAXIMIZED=FALSE&amp;creator=factset&amp;display_string=Audit"}</definedName>
    <definedName name="_18__FDSAUDITLINK__" localSheetId="3">{"fdsup://Directions/FactSet Auditing Viewer?action=AUDIT_VALUE&amp;DB=129&amp;ID1=45920010&amp;VALUEID=01001&amp;SDATE=2005&amp;PERIODTYPE=ANN_STD&amp;window=popup_no_bar&amp;width=385&amp;height=120&amp;START_MAXIMIZED=FALSE&amp;creator=factset&amp;display_string=Audit"}</definedName>
    <definedName name="_18__FDSAUDITLINK__">{"fdsup://Directions/FactSet Auditing Viewer?action=AUDIT_VALUE&amp;DB=129&amp;ID1=45920010&amp;VALUEID=01001&amp;SDATE=2005&amp;PERIODTYPE=ANN_STD&amp;window=popup_no_bar&amp;width=385&amp;height=120&amp;START_MAXIMIZED=FALSE&amp;creator=factset&amp;display_string=Audit"}</definedName>
    <definedName name="_19__FDSAUDITLINK__" localSheetId="5">{"fdsup://Directions/FactSet Auditing Viewer?action=AUDIT_VALUE&amp;DB=129&amp;ID1=45920010&amp;VALUEID=02201&amp;SDATE=2007&amp;PERIODTYPE=ANN_STD&amp;window=popup_no_bar&amp;width=385&amp;height=120&amp;START_MAXIMIZED=FALSE&amp;creator=factset&amp;display_string=Audit"}</definedName>
    <definedName name="_19__FDSAUDITLINK__" localSheetId="3">{"fdsup://Directions/FactSet Auditing Viewer?action=AUDIT_VALUE&amp;DB=129&amp;ID1=45920010&amp;VALUEID=02201&amp;SDATE=2007&amp;PERIODTYPE=ANN_STD&amp;window=popup_no_bar&amp;width=385&amp;height=120&amp;START_MAXIMIZED=FALSE&amp;creator=factset&amp;display_string=Audit"}</definedName>
    <definedName name="_19__FDSAUDITLINK__">{"fdsup://Directions/FactSet Auditing Viewer?action=AUDIT_VALUE&amp;DB=129&amp;ID1=45920010&amp;VALUEID=02201&amp;SDATE=2007&amp;PERIODTYPE=ANN_STD&amp;window=popup_no_bar&amp;width=385&amp;height=120&amp;START_MAXIMIZED=FALSE&amp;creator=factset&amp;display_string=Audit"}</definedName>
    <definedName name="_20__FDSAUDITLINK__" localSheetId="5" hidden="1">{"fdsup://Directions/FactSet Auditing Viewer?action=AUDIT_VALUE&amp;DB=129&amp;ID1=20536310&amp;VALUEID=07011&amp;SDATE=2008&amp;PERIODTYPE=ANN_STD&amp;window=popup_no_bar&amp;width=385&amp;height=120&amp;START_MAXIMIZED=FALSE&amp;creator=factset&amp;display_string=Audit"}</definedName>
    <definedName name="_20__FDSAUDITLINK__" localSheetId="3" hidden="1">{"fdsup://Directions/FactSet Auditing Viewer?action=AUDIT_VALUE&amp;DB=129&amp;ID1=20536310&amp;VALUEID=07011&amp;SDATE=2008&amp;PERIODTYPE=ANN_STD&amp;window=popup_no_bar&amp;width=385&amp;height=120&amp;START_MAXIMIZED=FALSE&amp;creator=factset&amp;display_string=Audit"}</definedName>
    <definedName name="_20__FDSAUDITLINK__" hidden="1">{"fdsup://Directions/FactSet Auditing Viewer?action=AUDIT_VALUE&amp;DB=129&amp;ID1=20536310&amp;VALUEID=07011&amp;SDATE=2008&amp;PERIODTYPE=ANN_STD&amp;window=popup_no_bar&amp;width=385&amp;height=120&amp;START_MAXIMIZED=FALSE&amp;creator=factset&amp;display_string=Audit"}</definedName>
    <definedName name="_45__FDSAUDITLINK__" localSheetId="5" hidden="1">{"fdsup://directions/FAT Viewer?action=UPDATE&amp;creator=factset&amp;DYN_ARGS=TRUE&amp;DOC_NAME=FAT:FQL_AUDITING_CLIENT_TEMPLATE.FAT&amp;display_string=Audit&amp;VAR:KEY=GLKJCXKPER&amp;VAR:QUERY=RkZfTElBQlMoQU5OLDBZKQ==&amp;WINDOW=FIRST_POPUP&amp;HEIGHT=450&amp;WIDTH=450&amp;START_MAXIMIZED=FALS","E&amp;VAR:CALENDAR=US&amp;VAR:SYMBOL=622657&amp;VAR:INDEX=0"}</definedName>
    <definedName name="_45__FDSAUDITLINK__" localSheetId="3" hidden="1">{"fdsup://directions/FAT Viewer?action=UPDATE&amp;creator=factset&amp;DYN_ARGS=TRUE&amp;DOC_NAME=FAT:FQL_AUDITING_CLIENT_TEMPLATE.FAT&amp;display_string=Audit&amp;VAR:KEY=GLKJCXKPER&amp;VAR:QUERY=RkZfTElBQlMoQU5OLDBZKQ==&amp;WINDOW=FIRST_POPUP&amp;HEIGHT=450&amp;WIDTH=450&amp;START_MAXIMIZED=FALS","E&amp;VAR:CALENDAR=US&amp;VAR:SYMBOL=622657&amp;VAR:INDEX=0"}</definedName>
    <definedName name="_45__FDSAUDITLINK__" hidden="1">{"fdsup://directions/FAT Viewer?action=UPDATE&amp;creator=factset&amp;DYN_ARGS=TRUE&amp;DOC_NAME=FAT:FQL_AUDITING_CLIENT_TEMPLATE.FAT&amp;display_string=Audit&amp;VAR:KEY=GLKJCXKPER&amp;VAR:QUERY=RkZfTElBQlMoQU5OLDBZKQ==&amp;WINDOW=FIRST_POPUP&amp;HEIGHT=450&amp;WIDTH=450&amp;START_MAXIMIZED=FALS","E&amp;VAR:CALENDAR=US&amp;VAR:SYMBOL=622657&amp;VAR:INDEX=0"}</definedName>
    <definedName name="_bdm.1C58560F61E34D9288A0BD5C54EA9E89.edm" localSheetId="2" hidden="1">'DCF - Financials'!$B$29:$I$39</definedName>
    <definedName name="_bdm.3C0A5DFB33C143A7B0202F03660F87C5.edm" localSheetId="5" hidden="1">#REF!</definedName>
    <definedName name="_bdm.3C0A5DFB33C143A7B0202F03660F87C5.edm" localSheetId="3" hidden="1">#REF!</definedName>
    <definedName name="_bdm.3C0A5DFB33C143A7B0202F03660F87C5.edm" hidden="1">#REF!</definedName>
    <definedName name="_bdm.41B7446C4C634C0CB571A940C585DD1B.edm" localSheetId="3" hidden="1">#REF!</definedName>
    <definedName name="_bdm.41B7446C4C634C0CB571A940C585DD1B.edm" hidden="1">#REF!</definedName>
    <definedName name="_bdm.FE6090C7BB534607AA65AE506BE77591.edm" localSheetId="2" hidden="1">'DCF - Financials'!$1:$1048576</definedName>
    <definedName name="AccPayablePercentofCOGS" localSheetId="3">'[6]LGF Assumptions'!$B$81:$O$81</definedName>
    <definedName name="AccPayablePercentofCOGS">'[2]LGF Assumptions'!$B$81:$O$81</definedName>
    <definedName name="ARPercentofSales" localSheetId="3">'[6]LGF Assumptions'!$B$80:$O$80</definedName>
    <definedName name="ARPercentofSales">'[2]LGF Assumptions'!$B$80:$O$80</definedName>
    <definedName name="CAGR_Copy" localSheetId="3">'[7]CAGRs - Data Pull (BB)'!$D$4:$N$27,'[7]CAGRs - Data Pull (BB)'!$Q$4:$AA$27,'[7]CAGRs - Data Pull (BB)'!$AE$4:$AG$27</definedName>
    <definedName name="CAGR_Copy">'[3]CAGRs - Data Pull (BB)'!$D$4:$N$27,'[3]CAGRs - Data Pull (BB)'!$Q$4:$AA$27,'[3]CAGRs - Data Pull (BB)'!$AE$4:$AG$27</definedName>
    <definedName name="CAGR_Paste" localSheetId="3">'[7]CAGRs - Pasted (BB)'!$D$4:$N$30,'[7]CAGRs - Pasted (BB)'!$R$4:$AB$30,'[7]CAGRs - Pasted (BB)'!$AF$4:$AH$30</definedName>
    <definedName name="CAGR_Paste">'[3]CAGRs - Pasted (BB)'!$D$4:$N$30,'[3]CAGRs - Pasted (BB)'!$R$4:$AB$30,'[3]CAGRs - Pasted (BB)'!$AF$4:$AH$30</definedName>
    <definedName name="CAPEX" localSheetId="3">'[6]LGF Financials'!$B$76:$O$76</definedName>
    <definedName name="CAPEX">'[2]LGF Financials'!$B$76:$O$76</definedName>
    <definedName name="CashInterestRate" localSheetId="3">'[6]LGF Assumptions'!$B$111:$O$111</definedName>
    <definedName name="CashInterestRate">'[2]LGF Assumptions'!$B$111:$O$111</definedName>
    <definedName name="Ccy">"USD"</definedName>
    <definedName name="CIQWBGuid" hidden="1">"dc0d3d09-be8e-4cfa-aa6e-b324651c3be9"</definedName>
    <definedName name="COGS" localSheetId="3">'[6]LGF Assumptions'!$B$45:$O$45</definedName>
    <definedName name="COGS">'[2]LGF Assumptions'!$B$45:$O$45</definedName>
    <definedName name="COMPARANA_RWIdentifier" localSheetId="5">#REF!</definedName>
    <definedName name="COMPARANA_RWIdentifier" localSheetId="3">#REF!</definedName>
    <definedName name="COMPARANA_RWIdentifier">#REF!</definedName>
    <definedName name="COMPS_Copy" localSheetId="3">'[7]Comps - Data Pull (BB)'!$AF$6:$AG$29,'[7]Comps - Data Pull (BB)'!$AI$6:$AI$29,'[7]Comps - Data Pull (BB)'!$AL$6:$AU$29,'[7]Comps - Data Pull (BB)'!$BE$6:$BE$29,'[7]Comps - Data Pull (BB)'!$BH$6:$BW$29</definedName>
    <definedName name="COMPS_Copy">'[3]Comps - Data Pull (BB)'!$AF$6:$AG$29,'[3]Comps - Data Pull (BB)'!$AI$6:$AI$29,'[3]Comps - Data Pull (BB)'!$AL$6:$AU$29,'[3]Comps - Data Pull (BB)'!$BE$6:$BE$29,'[3]Comps - Data Pull (BB)'!$BH$6:$BW$29</definedName>
    <definedName name="COMPS_Paste" localSheetId="5">#REF!,#REF!,#REF!,#REF!,#REF!</definedName>
    <definedName name="COMPS_Paste" localSheetId="3">#REF!,#REF!,#REF!,#REF!,#REF!</definedName>
    <definedName name="COMPS_Paste">#REF!,#REF!,#REF!,#REF!,#REF!</definedName>
    <definedName name="Conv">"h"</definedName>
    <definedName name="DeltaWorkingCapital" localSheetId="3">'[6]LGF Financials'!$B$66:$O$66</definedName>
    <definedName name="DeltaWorkingCapital">'[2]LGF Financials'!$B$66:$O$66</definedName>
    <definedName name="Depreciation" localSheetId="3">'[6]LGF Financials'!$B$47:$O$47</definedName>
    <definedName name="Depreciation">'[2]LGF Financials'!$B$47:$O$47</definedName>
    <definedName name="DistMarketingAsPerSales" localSheetId="3">'DCF - Capital Structure'!#REF!</definedName>
    <definedName name="DistMarketingAsPerSales">'[2]LGF Assumptions'!$B$47:$O$47</definedName>
    <definedName name="EBIT" localSheetId="3">'[6]LGF Financials'!$B$21:$O$21</definedName>
    <definedName name="EBIT">'[2]LGF Financials'!$B$21:$O$21</definedName>
    <definedName name="Exit_Multiple" localSheetId="5">#REF!</definedName>
    <definedName name="Exit_Multiple" localSheetId="3">#REF!</definedName>
    <definedName name="Exit_Multiple">#REF!</definedName>
    <definedName name="fact0" localSheetId="3">[8]Sheet1!$O$19:$P$34,[8]Sheet1!$O$9:'[8]Sheet1'!$O$9:$P$10,[8]Sheet1!$O$19:$P$34:'[8]Sheet1'!$P$35</definedName>
    <definedName name="fact0">[4]Sheet1!$O$19:$P$34,[4]Sheet1!$O$9:'[4]Sheet1'!$O$9:$P$10,[4]Sheet1!$O$19:$P$34:'[4]Sheet1'!$P$35</definedName>
    <definedName name="GRAPHNAME" localSheetId="5">OFFSET('[4]FI Company Debt with Ownership'!#REF!,0,0,COUNTA('[4]FI Company Debt with Ownership'!#REF!)-0)</definedName>
    <definedName name="GRAPHNAME" localSheetId="3">OFFSET('[8]FI Company Debt with Ownership'!#REF!,0,0,COUNTA('[8]FI Company Debt with Ownership'!#REF!)-0)</definedName>
    <definedName name="GRAPHNAME">OFFSET('[4]FI Company Debt with Ownership'!#REF!,0,0,COUNTA('[4]FI Company Debt with Ownership'!#REF!)-0)</definedName>
    <definedName name="GRAPHNAME2" localSheetId="5">OFFSET('[4]FI Company Debt with Ownership'!#REF!,0,0,COUNTA('[4]FI Company Debt with Ownership'!#REF!)-0)</definedName>
    <definedName name="GRAPHNAME2" localSheetId="3">OFFSET('[8]FI Company Debt with Ownership'!#REF!,0,0,COUNTA('[8]FI Company Debt with Ownership'!#REF!)-0)</definedName>
    <definedName name="GRAPHNAME2">OFFSET('[4]FI Company Debt with Ownership'!#REF!,0,0,COUNTA('[4]FI Company Debt with Ownership'!#REF!)-0)</definedName>
    <definedName name="GRAPHVALUE" localSheetId="5">OFFSET('[4]FI Company Debt with Ownership'!#REF!,0,0,COUNTA('[4]FI Company Debt with Ownership'!#REF!)-0)</definedName>
    <definedName name="GRAPHVALUE" localSheetId="3">OFFSET('[8]FI Company Debt with Ownership'!#REF!,0,0,COUNTA('[8]FI Company Debt with Ownership'!#REF!)-0)</definedName>
    <definedName name="GRAPHVALUE">OFFSET('[4]FI Company Debt with Ownership'!#REF!,0,0,COUNTA('[4]FI Company Debt with Ownership'!#REF!)-0)</definedName>
    <definedName name="GRAPHVOTES" localSheetId="5">OFFSET('[4]FI Company Debt with Ownership'!#REF!,0,0,COUNTA('[4]FI Company Debt with Ownership'!#REF!)-0)</definedName>
    <definedName name="GRAPHVOTES" localSheetId="3">OFFSET('[8]FI Company Debt with Ownership'!#REF!,0,0,COUNTA('[8]FI Company Debt with Ownership'!#REF!)-0)</definedName>
    <definedName name="GRAPHVOTES">OFFSET('[4]FI Company Debt with Ownership'!#REF!,0,0,COUNTA('[4]FI Company Debt with Ownership'!#REF!)-0)</definedName>
    <definedName name="GrossMargin" localSheetId="3">'DCF - Capital Structure'!#REF!</definedName>
    <definedName name="GrossMargin">'[2]LGF Assumptions'!$B$48:$O$48</definedName>
    <definedName name="Identifier_1" localSheetId="5">#REF!</definedName>
    <definedName name="Identifier_1" localSheetId="3">#REF!</definedName>
    <definedName name="Identifier_1">#REF!</definedName>
    <definedName name="Identifier_2" localSheetId="3">#REF!</definedName>
    <definedName name="Identifier_2">#REF!</definedName>
    <definedName name="InventoryPercOfCOGS" localSheetId="3">'[9]Wynn DCF Assumptions (LBO)'!$B$90:$T$90</definedName>
    <definedName name="InventoryPercOfCOGS">'[5]Wynn DCF Assumptions (LBO)'!$B$90:$T$90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"11/24/2014 02:22:42"</definedName>
    <definedName name="IQ_NTM" hidden="1">6000</definedName>
    <definedName name="IQ_OPENED55" hidden="1">1</definedName>
    <definedName name="IQ_QTD" hidden="1">750000</definedName>
    <definedName name="IQ_TODAY" hidden="1">0</definedName>
    <definedName name="IQ_WEEK" hidden="1">50000</definedName>
    <definedName name="IQ_YTD" hidden="1">3000</definedName>
    <definedName name="IQ_YTDMONTH" hidden="1">130000</definedName>
    <definedName name="OpCashFlow" localSheetId="3">'[6]LGF Financials'!$B$68:$O$68</definedName>
    <definedName name="OpCashFlow">'[2]LGF Financials'!$B$68:$O$68</definedName>
    <definedName name="OtherCurLiabPercOfCOGS" localSheetId="3">'[6]LGF Assumptions'!$B$83:$O$83</definedName>
    <definedName name="OtherCurLiabPercOfCOGS">'[2]LGF Assumptions'!$B$83:$O$83</definedName>
    <definedName name="PartAndResidAsPerSales" localSheetId="3">'DCF - Capital Structure'!#REF!</definedName>
    <definedName name="PartAndResidAsPerSales">'[2]LGF Assumptions'!$B$46:$O$46</definedName>
    <definedName name="RD" localSheetId="5">'[5]Wynn Financials (LBO)'!#REF!</definedName>
    <definedName name="RD" localSheetId="3">'[9]Wynn Financials (LBO)'!#REF!</definedName>
    <definedName name="RD">'[5]Wynn Financials (LBO)'!#REF!</definedName>
    <definedName name="RDPercentofSales" localSheetId="5">'[5]Wynn DCF Assumptions (LBO)'!#REF!</definedName>
    <definedName name="RDPercentofSales" localSheetId="3">'[9]Wynn DCF Assumptions (LBO)'!#REF!</definedName>
    <definedName name="RDPercentofSales">'[5]Wynn DCF Assumptions (LBO)'!#REF!</definedName>
    <definedName name="Rev_MP" localSheetId="5">#REF!</definedName>
    <definedName name="Rev_MP" localSheetId="3">#REF!</definedName>
    <definedName name="Rev_MP">#REF!</definedName>
    <definedName name="Rev_TV" localSheetId="5">#REF!</definedName>
    <definedName name="Rev_TV" localSheetId="3">#REF!</definedName>
    <definedName name="Rev_TV">#REF!</definedName>
    <definedName name="SGA" localSheetId="3">'[6]LGF Financials'!$B$16:$O$16</definedName>
    <definedName name="SGA">'[2]LGF Financials'!$B$16:$O$16</definedName>
    <definedName name="SGAPercentofSales" localSheetId="3">'DCF - Capital Structure'!#REF!</definedName>
    <definedName name="SGAPercentofSales">'[2]LGF Assumptions'!$B$49:$O$49</definedName>
    <definedName name="TaxRate" localSheetId="3">'DCF - Capital Structure'!#REF!</definedName>
    <definedName name="TaxRate">'[2]LGF Assumptions'!$B$57:$O$57</definedName>
    <definedName name="thousand">1000</definedName>
    <definedName name="thousands">1000</definedName>
    <definedName name="TotalRevenues" localSheetId="3">'[6]LGF Financials'!$B$9:$O$9</definedName>
    <definedName name="TotalRevenues">'[2]LGF Financials'!$B$9:$O$9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6" l="1"/>
  <c r="C8" i="6"/>
  <c r="C9" i="6"/>
  <c r="C10" i="6"/>
  <c r="C21" i="6"/>
  <c r="C22" i="6"/>
  <c r="C23" i="6"/>
  <c r="C24" i="6"/>
  <c r="C25" i="6"/>
  <c r="A1" i="5"/>
  <c r="T5" i="5"/>
  <c r="T1" i="5" s="1"/>
  <c r="T7" i="5"/>
  <c r="T8" i="5"/>
  <c r="T9" i="5"/>
  <c r="Q10" i="5"/>
  <c r="R12" i="5" s="1"/>
  <c r="T10" i="5"/>
  <c r="T11" i="5"/>
  <c r="T12" i="5"/>
  <c r="T13" i="5"/>
  <c r="T14" i="5"/>
  <c r="T15" i="5"/>
  <c r="T16" i="5"/>
  <c r="T17" i="5"/>
  <c r="T18" i="5"/>
  <c r="T19" i="5"/>
  <c r="C20" i="5"/>
  <c r="T20" i="5"/>
  <c r="T21" i="5"/>
  <c r="T22" i="5"/>
  <c r="T23" i="5"/>
  <c r="T24" i="5"/>
  <c r="T25" i="5"/>
  <c r="T26" i="5"/>
  <c r="B28" i="5"/>
  <c r="T27" i="5" s="1"/>
  <c r="T28" i="5"/>
  <c r="B29" i="5"/>
  <c r="B30" i="5"/>
  <c r="T29" i="5" s="1"/>
  <c r="T30" i="5"/>
  <c r="B31" i="5"/>
  <c r="T31" i="5"/>
  <c r="T32" i="5"/>
  <c r="T33" i="5"/>
  <c r="T34" i="5"/>
  <c r="T35" i="5"/>
  <c r="T36" i="5"/>
  <c r="T37" i="5"/>
  <c r="T38" i="5"/>
  <c r="T39" i="5"/>
  <c r="T40" i="5"/>
  <c r="T41" i="5"/>
  <c r="T42" i="5"/>
  <c r="T43" i="5"/>
  <c r="A1" i="4"/>
  <c r="T1" i="4"/>
  <c r="T5" i="4"/>
  <c r="C7" i="4"/>
  <c r="D7" i="4"/>
  <c r="T8" i="4"/>
  <c r="T9" i="4"/>
  <c r="T10" i="4"/>
  <c r="T11" i="4"/>
  <c r="T12" i="4"/>
  <c r="T13" i="4"/>
  <c r="T14" i="4"/>
  <c r="H15" i="4"/>
  <c r="H59" i="4" s="1"/>
  <c r="T15" i="4"/>
  <c r="G16" i="4"/>
  <c r="H16" i="4"/>
  <c r="I16" i="4"/>
  <c r="J16" i="4"/>
  <c r="K16" i="4"/>
  <c r="L16" i="4"/>
  <c r="M16" i="4"/>
  <c r="N16" i="4"/>
  <c r="O16" i="4"/>
  <c r="P16" i="4"/>
  <c r="Q16" i="4"/>
  <c r="R16" i="4"/>
  <c r="T16" i="4"/>
  <c r="T17" i="4"/>
  <c r="K18" i="4"/>
  <c r="L18" i="4"/>
  <c r="M18" i="4"/>
  <c r="N18" i="4"/>
  <c r="O18" i="4"/>
  <c r="P18" i="4"/>
  <c r="Q18" i="4"/>
  <c r="R18" i="4"/>
  <c r="T18" i="4"/>
  <c r="B19" i="4"/>
  <c r="T19" i="4"/>
  <c r="B20" i="4"/>
  <c r="T20" i="4" s="1"/>
  <c r="B21" i="4"/>
  <c r="T21" i="4"/>
  <c r="B22" i="4"/>
  <c r="T22" i="4" s="1"/>
  <c r="T23" i="4"/>
  <c r="T24" i="4"/>
  <c r="G25" i="4"/>
  <c r="G9" i="4" s="1"/>
  <c r="H25" i="4"/>
  <c r="I25" i="4"/>
  <c r="J25" i="4"/>
  <c r="K25" i="4"/>
  <c r="K28" i="4" s="1"/>
  <c r="L25" i="4"/>
  <c r="M25" i="4"/>
  <c r="M30" i="4" s="1"/>
  <c r="N25" i="4"/>
  <c r="N30" i="4" s="1"/>
  <c r="O25" i="4"/>
  <c r="O28" i="4" s="1"/>
  <c r="P25" i="4"/>
  <c r="Q25" i="4"/>
  <c r="Q30" i="4" s="1"/>
  <c r="R25" i="4"/>
  <c r="R30" i="4" s="1"/>
  <c r="T25" i="4"/>
  <c r="G26" i="4"/>
  <c r="G10" i="4" s="1"/>
  <c r="H26" i="4"/>
  <c r="H10" i="4" s="1"/>
  <c r="I26" i="4"/>
  <c r="J26" i="4"/>
  <c r="J10" i="4" s="1"/>
  <c r="T26" i="4"/>
  <c r="G27" i="4"/>
  <c r="G11" i="4" s="1"/>
  <c r="H27" i="4"/>
  <c r="H11" i="4" s="1"/>
  <c r="I27" i="4"/>
  <c r="I11" i="4" s="1"/>
  <c r="I93" i="4" s="1"/>
  <c r="J27" i="4"/>
  <c r="J11" i="4" s="1"/>
  <c r="T27" i="4"/>
  <c r="G28" i="4"/>
  <c r="J28" i="4"/>
  <c r="L28" i="4"/>
  <c r="M28" i="4"/>
  <c r="N28" i="4"/>
  <c r="P28" i="4"/>
  <c r="Q28" i="4"/>
  <c r="R28" i="4"/>
  <c r="T28" i="4"/>
  <c r="T29" i="4"/>
  <c r="F30" i="4"/>
  <c r="G30" i="4"/>
  <c r="H30" i="4"/>
  <c r="H31" i="4" s="1"/>
  <c r="I30" i="4"/>
  <c r="I15" i="4" s="1"/>
  <c r="J30" i="4"/>
  <c r="J15" i="4" s="1"/>
  <c r="K30" i="4"/>
  <c r="L30" i="4"/>
  <c r="P30" i="4"/>
  <c r="T30" i="4"/>
  <c r="T31" i="4"/>
  <c r="T32" i="4"/>
  <c r="T33" i="4"/>
  <c r="K34" i="4"/>
  <c r="T34" i="4"/>
  <c r="T35" i="4"/>
  <c r="T36" i="4"/>
  <c r="T37" i="4"/>
  <c r="T38" i="4"/>
  <c r="T39" i="4"/>
  <c r="T40" i="4"/>
  <c r="T41" i="4"/>
  <c r="T42" i="4"/>
  <c r="T43" i="4"/>
  <c r="T44" i="4"/>
  <c r="T45" i="4"/>
  <c r="T46" i="4"/>
  <c r="T47" i="4"/>
  <c r="T48" i="4"/>
  <c r="D49" i="4"/>
  <c r="T49" i="4"/>
  <c r="T50" i="4"/>
  <c r="T51" i="4"/>
  <c r="T52" i="4"/>
  <c r="T53" i="4"/>
  <c r="T54" i="4"/>
  <c r="T55" i="4"/>
  <c r="T56" i="4"/>
  <c r="K57" i="4"/>
  <c r="L57" i="4"/>
  <c r="M57" i="4"/>
  <c r="N57" i="4"/>
  <c r="O57" i="4"/>
  <c r="P57" i="4"/>
  <c r="Q57" i="4"/>
  <c r="R57" i="4"/>
  <c r="T57" i="4"/>
  <c r="K58" i="4"/>
  <c r="L58" i="4"/>
  <c r="M58" i="4"/>
  <c r="N58" i="4"/>
  <c r="O58" i="4"/>
  <c r="P58" i="4"/>
  <c r="Q58" i="4"/>
  <c r="R58" i="4"/>
  <c r="T58" i="4"/>
  <c r="I59" i="4"/>
  <c r="J59" i="4"/>
  <c r="T59" i="4"/>
  <c r="T60" i="4"/>
  <c r="T61" i="4"/>
  <c r="K62" i="4"/>
  <c r="K36" i="4" s="1"/>
  <c r="M62" i="4"/>
  <c r="N62" i="4"/>
  <c r="O62" i="4"/>
  <c r="Q62" i="4"/>
  <c r="R62" i="4"/>
  <c r="T62" i="4"/>
  <c r="T63" i="4"/>
  <c r="T64" i="4"/>
  <c r="T65" i="4"/>
  <c r="T66" i="4"/>
  <c r="T67" i="4"/>
  <c r="T68" i="4"/>
  <c r="T69" i="4"/>
  <c r="T70" i="4"/>
  <c r="D71" i="4"/>
  <c r="T71" i="4"/>
  <c r="T72" i="4"/>
  <c r="K73" i="4"/>
  <c r="L73" i="4"/>
  <c r="M73" i="4"/>
  <c r="N73" i="4"/>
  <c r="O73" i="4"/>
  <c r="P73" i="4"/>
  <c r="Q73" i="4"/>
  <c r="R73" i="4"/>
  <c r="T73" i="4"/>
  <c r="F74" i="4"/>
  <c r="G74" i="4"/>
  <c r="H74" i="4"/>
  <c r="I74" i="4"/>
  <c r="J74" i="4"/>
  <c r="K74" i="4"/>
  <c r="L74" i="4"/>
  <c r="M74" i="4"/>
  <c r="N74" i="4"/>
  <c r="O74" i="4"/>
  <c r="P74" i="4"/>
  <c r="Q74" i="4"/>
  <c r="R74" i="4"/>
  <c r="T74" i="4"/>
  <c r="T75" i="4"/>
  <c r="F76" i="4"/>
  <c r="G76" i="4"/>
  <c r="H76" i="4"/>
  <c r="I76" i="4"/>
  <c r="J76" i="4"/>
  <c r="K76" i="4"/>
  <c r="L76" i="4"/>
  <c r="M76" i="4"/>
  <c r="N76" i="4"/>
  <c r="O76" i="4"/>
  <c r="P76" i="4"/>
  <c r="Q76" i="4"/>
  <c r="R76" i="4"/>
  <c r="T76" i="4"/>
  <c r="F77" i="4"/>
  <c r="G77" i="4"/>
  <c r="H77" i="4"/>
  <c r="I77" i="4"/>
  <c r="J77" i="4"/>
  <c r="K77" i="4"/>
  <c r="L77" i="4"/>
  <c r="M77" i="4"/>
  <c r="N77" i="4"/>
  <c r="O77" i="4"/>
  <c r="P77" i="4"/>
  <c r="Q77" i="4"/>
  <c r="R77" i="4"/>
  <c r="T77" i="4"/>
  <c r="T78" i="4"/>
  <c r="T79" i="4"/>
  <c r="F80" i="4"/>
  <c r="G80" i="4"/>
  <c r="H80" i="4"/>
  <c r="I80" i="4"/>
  <c r="J80" i="4"/>
  <c r="K80" i="4"/>
  <c r="L80" i="4"/>
  <c r="M80" i="4"/>
  <c r="N80" i="4"/>
  <c r="O80" i="4"/>
  <c r="P80" i="4"/>
  <c r="Q80" i="4"/>
  <c r="R80" i="4"/>
  <c r="T80" i="4"/>
  <c r="F81" i="4"/>
  <c r="G81" i="4"/>
  <c r="H81" i="4"/>
  <c r="I81" i="4"/>
  <c r="J81" i="4"/>
  <c r="K81" i="4"/>
  <c r="L81" i="4"/>
  <c r="M81" i="4"/>
  <c r="N81" i="4"/>
  <c r="O81" i="4"/>
  <c r="P81" i="4"/>
  <c r="Q81" i="4"/>
  <c r="R81" i="4"/>
  <c r="T81" i="4"/>
  <c r="T82" i="4"/>
  <c r="F83" i="4"/>
  <c r="G83" i="4"/>
  <c r="H83" i="4"/>
  <c r="I83" i="4"/>
  <c r="J83" i="4"/>
  <c r="K83" i="4"/>
  <c r="L83" i="4"/>
  <c r="M83" i="4"/>
  <c r="N83" i="4"/>
  <c r="O83" i="4"/>
  <c r="P83" i="4"/>
  <c r="Q83" i="4"/>
  <c r="R83" i="4"/>
  <c r="T83" i="4"/>
  <c r="T84" i="4"/>
  <c r="T85" i="4"/>
  <c r="F86" i="4"/>
  <c r="G86" i="4"/>
  <c r="G88" i="4" s="1"/>
  <c r="H86" i="4"/>
  <c r="I86" i="4"/>
  <c r="I88" i="4" s="1"/>
  <c r="J86" i="4"/>
  <c r="K86" i="4"/>
  <c r="K88" i="4" s="1"/>
  <c r="L86" i="4"/>
  <c r="M86" i="4"/>
  <c r="M88" i="4" s="1"/>
  <c r="N86" i="4"/>
  <c r="O86" i="4"/>
  <c r="O88" i="4" s="1"/>
  <c r="P86" i="4"/>
  <c r="Q86" i="4"/>
  <c r="Q88" i="4" s="1"/>
  <c r="R86" i="4"/>
  <c r="T86" i="4"/>
  <c r="T87" i="4"/>
  <c r="F88" i="4"/>
  <c r="H88" i="4"/>
  <c r="J88" i="4"/>
  <c r="L88" i="4"/>
  <c r="N88" i="4"/>
  <c r="P88" i="4"/>
  <c r="R88" i="4"/>
  <c r="T88" i="4"/>
  <c r="T89" i="4"/>
  <c r="T90" i="4"/>
  <c r="F91" i="4"/>
  <c r="G91" i="4"/>
  <c r="H91" i="4"/>
  <c r="I91" i="4"/>
  <c r="J91" i="4"/>
  <c r="T91" i="4"/>
  <c r="F92" i="4"/>
  <c r="G92" i="4"/>
  <c r="H92" i="4"/>
  <c r="I92" i="4"/>
  <c r="J92" i="4"/>
  <c r="T92" i="4"/>
  <c r="F93" i="4"/>
  <c r="G93" i="4"/>
  <c r="H93" i="4"/>
  <c r="J93" i="4"/>
  <c r="T93" i="4"/>
  <c r="T94" i="4"/>
  <c r="T95" i="4"/>
  <c r="T96" i="4"/>
  <c r="T97" i="4"/>
  <c r="F98" i="4"/>
  <c r="G98" i="4"/>
  <c r="H98" i="4"/>
  <c r="I98" i="4"/>
  <c r="J98" i="4"/>
  <c r="K98" i="4"/>
  <c r="L98" i="4"/>
  <c r="M98" i="4"/>
  <c r="N98" i="4"/>
  <c r="O98" i="4"/>
  <c r="P98" i="4"/>
  <c r="Q98" i="4"/>
  <c r="R98" i="4"/>
  <c r="T98" i="4"/>
  <c r="T99" i="4"/>
  <c r="T100" i="4"/>
  <c r="F101" i="4"/>
  <c r="G101" i="4"/>
  <c r="H101" i="4"/>
  <c r="I101" i="4"/>
  <c r="J101" i="4"/>
  <c r="T101" i="4"/>
  <c r="T102" i="4"/>
  <c r="T103" i="4"/>
  <c r="T104" i="4"/>
  <c r="D105" i="4"/>
  <c r="T105" i="4"/>
  <c r="J106" i="4"/>
  <c r="T106" i="4"/>
  <c r="G107" i="4"/>
  <c r="H107" i="4"/>
  <c r="I107" i="4"/>
  <c r="J107" i="4"/>
  <c r="T107" i="4"/>
  <c r="T108" i="4"/>
  <c r="J109" i="4"/>
  <c r="K109" i="4"/>
  <c r="L109" i="4"/>
  <c r="M109" i="4"/>
  <c r="N109" i="4"/>
  <c r="O109" i="4"/>
  <c r="P109" i="4"/>
  <c r="Q109" i="4"/>
  <c r="R109" i="4"/>
  <c r="T109" i="4"/>
  <c r="F110" i="4"/>
  <c r="G106" i="4" s="1"/>
  <c r="G110" i="4"/>
  <c r="H106" i="4" s="1"/>
  <c r="H110" i="4"/>
  <c r="I110" i="4"/>
  <c r="J110" i="4"/>
  <c r="K106" i="4" s="1"/>
  <c r="K110" i="4"/>
  <c r="L106" i="4" s="1"/>
  <c r="L110" i="4" s="1"/>
  <c r="M106" i="4" s="1"/>
  <c r="M110" i="4" s="1"/>
  <c r="N106" i="4" s="1"/>
  <c r="N110" i="4" s="1"/>
  <c r="O106" i="4" s="1"/>
  <c r="O110" i="4" s="1"/>
  <c r="P106" i="4" s="1"/>
  <c r="P110" i="4" s="1"/>
  <c r="Q106" i="4" s="1"/>
  <c r="Q110" i="4" s="1"/>
  <c r="R106" i="4" s="1"/>
  <c r="R110" i="4" s="1"/>
  <c r="T110" i="4"/>
  <c r="T111" i="4"/>
  <c r="T112" i="4"/>
  <c r="K113" i="4"/>
  <c r="L113" i="4"/>
  <c r="M113" i="4"/>
  <c r="N113" i="4"/>
  <c r="O113" i="4"/>
  <c r="P113" i="4"/>
  <c r="Q113" i="4"/>
  <c r="R113" i="4"/>
  <c r="T113" i="4"/>
  <c r="G114" i="4"/>
  <c r="H114" i="4"/>
  <c r="I114" i="4"/>
  <c r="J114" i="4"/>
  <c r="T114" i="4"/>
  <c r="T115" i="4"/>
  <c r="F116" i="4"/>
  <c r="G112" i="4" s="1"/>
  <c r="G116" i="4"/>
  <c r="H112" i="4" s="1"/>
  <c r="H116" i="4"/>
  <c r="I116" i="4"/>
  <c r="J116" i="4"/>
  <c r="K112" i="4" s="1"/>
  <c r="T116" i="4"/>
  <c r="A2" i="3"/>
  <c r="U2" i="3"/>
  <c r="T6" i="3"/>
  <c r="K7" i="3"/>
  <c r="T9" i="3"/>
  <c r="T10" i="3"/>
  <c r="T11" i="3"/>
  <c r="F12" i="3"/>
  <c r="G12" i="3"/>
  <c r="H12" i="3"/>
  <c r="I12" i="3"/>
  <c r="J12" i="3"/>
  <c r="C7" i="6" s="1"/>
  <c r="T12" i="3"/>
  <c r="T13" i="3"/>
  <c r="T14" i="3"/>
  <c r="T15" i="3"/>
  <c r="T16" i="3"/>
  <c r="F17" i="3"/>
  <c r="G17" i="3"/>
  <c r="H17" i="3"/>
  <c r="I17" i="3"/>
  <c r="J17" i="3"/>
  <c r="T17" i="3"/>
  <c r="T18" i="3"/>
  <c r="T19" i="3"/>
  <c r="T20" i="3"/>
  <c r="T21" i="3"/>
  <c r="T22" i="3"/>
  <c r="F23" i="3"/>
  <c r="G23" i="3"/>
  <c r="H23" i="3"/>
  <c r="I23" i="3"/>
  <c r="J23" i="3"/>
  <c r="T23" i="3"/>
  <c r="T24" i="3"/>
  <c r="F25" i="3"/>
  <c r="G25" i="3"/>
  <c r="H25" i="3"/>
  <c r="I25" i="3"/>
  <c r="J25" i="3"/>
  <c r="T25" i="3"/>
  <c r="F26" i="3"/>
  <c r="F29" i="3" s="1"/>
  <c r="G26" i="3"/>
  <c r="G29" i="3" s="1"/>
  <c r="H26" i="3"/>
  <c r="I26" i="3"/>
  <c r="J26" i="3"/>
  <c r="J29" i="3" s="1"/>
  <c r="T26" i="3"/>
  <c r="F27" i="3"/>
  <c r="G27" i="3"/>
  <c r="H27" i="3"/>
  <c r="I27" i="3"/>
  <c r="J27" i="3"/>
  <c r="T27" i="3"/>
  <c r="F28" i="3"/>
  <c r="G28" i="3"/>
  <c r="H28" i="3"/>
  <c r="I28" i="3"/>
  <c r="J28" i="3"/>
  <c r="T28" i="3"/>
  <c r="H29" i="3"/>
  <c r="I29" i="3"/>
  <c r="I34" i="3" s="1"/>
  <c r="T29" i="3"/>
  <c r="T30" i="3"/>
  <c r="F31" i="3"/>
  <c r="G31" i="3"/>
  <c r="H31" i="3"/>
  <c r="I31" i="3"/>
  <c r="J31" i="3"/>
  <c r="T31" i="3"/>
  <c r="F32" i="3"/>
  <c r="G32" i="3"/>
  <c r="H32" i="3"/>
  <c r="I32" i="3"/>
  <c r="J32" i="3"/>
  <c r="T32" i="3"/>
  <c r="F33" i="3"/>
  <c r="G33" i="3"/>
  <c r="H33" i="3"/>
  <c r="I33" i="3"/>
  <c r="J33" i="3"/>
  <c r="T33" i="3"/>
  <c r="H34" i="3"/>
  <c r="H18" i="4" s="1"/>
  <c r="T34" i="3"/>
  <c r="T35" i="3"/>
  <c r="T36" i="3"/>
  <c r="T37" i="3"/>
  <c r="T38" i="3"/>
  <c r="H39" i="3"/>
  <c r="I39" i="3"/>
  <c r="T39" i="3"/>
  <c r="T40" i="3"/>
  <c r="T41" i="3"/>
  <c r="H42" i="3"/>
  <c r="H47" i="3" s="1"/>
  <c r="I42" i="3"/>
  <c r="T42" i="3"/>
  <c r="T43" i="3"/>
  <c r="T44" i="3"/>
  <c r="T45" i="3"/>
  <c r="T46" i="3"/>
  <c r="T47" i="3"/>
  <c r="F48" i="3"/>
  <c r="G48" i="3"/>
  <c r="H48" i="3"/>
  <c r="I48" i="3"/>
  <c r="J48" i="3"/>
  <c r="T48" i="3"/>
  <c r="T49" i="3"/>
  <c r="T50" i="3"/>
  <c r="T51" i="3"/>
  <c r="K52" i="3"/>
  <c r="T52" i="3"/>
  <c r="T53" i="3"/>
  <c r="T54" i="3"/>
  <c r="T55" i="3"/>
  <c r="T56" i="3"/>
  <c r="T57" i="3"/>
  <c r="T58" i="3"/>
  <c r="T59" i="3"/>
  <c r="T60" i="3"/>
  <c r="T61" i="3"/>
  <c r="T62" i="3"/>
  <c r="T63" i="3"/>
  <c r="T64" i="3"/>
  <c r="T65" i="3"/>
  <c r="T66" i="3"/>
  <c r="T67" i="3"/>
  <c r="T68" i="3"/>
  <c r="T69" i="3"/>
  <c r="T70" i="3"/>
  <c r="F71" i="3"/>
  <c r="G71" i="3"/>
  <c r="H71" i="3"/>
  <c r="I71" i="3"/>
  <c r="J71" i="3"/>
  <c r="T71" i="3"/>
  <c r="T72" i="3"/>
  <c r="T73" i="3"/>
  <c r="T74" i="3"/>
  <c r="T75" i="3"/>
  <c r="T76" i="3"/>
  <c r="T77" i="3"/>
  <c r="T78" i="3"/>
  <c r="F79" i="3"/>
  <c r="G79" i="3"/>
  <c r="H79" i="3"/>
  <c r="I79" i="3"/>
  <c r="J79" i="3"/>
  <c r="T79" i="3"/>
  <c r="T80" i="3"/>
  <c r="T81" i="3"/>
  <c r="T82" i="3"/>
  <c r="T83" i="3"/>
  <c r="T84" i="3"/>
  <c r="T85" i="3"/>
  <c r="T86" i="3"/>
  <c r="T87" i="3"/>
  <c r="T88" i="3"/>
  <c r="T89" i="3"/>
  <c r="T90" i="3"/>
  <c r="K91" i="3"/>
  <c r="L91" i="3"/>
  <c r="L95" i="3" s="1"/>
  <c r="M91" i="3"/>
  <c r="N91" i="3"/>
  <c r="N95" i="3" s="1"/>
  <c r="O91" i="3"/>
  <c r="P91" i="3"/>
  <c r="Q91" i="3"/>
  <c r="R91" i="3"/>
  <c r="R95" i="3" s="1"/>
  <c r="T91" i="3"/>
  <c r="T92" i="3"/>
  <c r="T93" i="3"/>
  <c r="T94" i="3"/>
  <c r="F95" i="3"/>
  <c r="G95" i="3"/>
  <c r="H95" i="3"/>
  <c r="I95" i="3"/>
  <c r="J95" i="3"/>
  <c r="K95" i="3"/>
  <c r="M95" i="3"/>
  <c r="O95" i="3"/>
  <c r="P95" i="3"/>
  <c r="Q95" i="3"/>
  <c r="T95" i="3"/>
  <c r="T96" i="3"/>
  <c r="T97" i="3"/>
  <c r="T98" i="3"/>
  <c r="T99" i="3"/>
  <c r="T100" i="3"/>
  <c r="T101" i="3"/>
  <c r="T102" i="3"/>
  <c r="K103" i="3"/>
  <c r="L103" i="3"/>
  <c r="M103" i="3"/>
  <c r="N103" i="3"/>
  <c r="O103" i="3"/>
  <c r="P103" i="3"/>
  <c r="Q103" i="3"/>
  <c r="R103" i="3"/>
  <c r="T103" i="3"/>
  <c r="T104" i="3"/>
  <c r="T105" i="3"/>
  <c r="F106" i="3"/>
  <c r="F78" i="4" s="1"/>
  <c r="G106" i="3"/>
  <c r="G78" i="4" s="1"/>
  <c r="H106" i="3"/>
  <c r="H78" i="4" s="1"/>
  <c r="I106" i="3"/>
  <c r="I78" i="4" s="1"/>
  <c r="J106" i="3"/>
  <c r="J78" i="4" s="1"/>
  <c r="K106" i="3"/>
  <c r="K78" i="4" s="1"/>
  <c r="L106" i="3"/>
  <c r="L78" i="4" s="1"/>
  <c r="M106" i="3"/>
  <c r="M78" i="4" s="1"/>
  <c r="N106" i="3"/>
  <c r="N78" i="4" s="1"/>
  <c r="O106" i="3"/>
  <c r="O78" i="4" s="1"/>
  <c r="P106" i="3"/>
  <c r="P78" i="4" s="1"/>
  <c r="Q106" i="3"/>
  <c r="Q78" i="4" s="1"/>
  <c r="R106" i="3"/>
  <c r="R78" i="4" s="1"/>
  <c r="T106" i="3"/>
  <c r="F107" i="3"/>
  <c r="F82" i="4" s="1"/>
  <c r="G107" i="3"/>
  <c r="G82" i="4" s="1"/>
  <c r="H107" i="3"/>
  <c r="H82" i="4" s="1"/>
  <c r="I107" i="3"/>
  <c r="I82" i="4" s="1"/>
  <c r="J107" i="3"/>
  <c r="J82" i="4" s="1"/>
  <c r="K107" i="3"/>
  <c r="K82" i="4" s="1"/>
  <c r="L107" i="3"/>
  <c r="L82" i="4" s="1"/>
  <c r="M107" i="3"/>
  <c r="M82" i="4" s="1"/>
  <c r="N107" i="3"/>
  <c r="N82" i="4" s="1"/>
  <c r="O107" i="3"/>
  <c r="O82" i="4" s="1"/>
  <c r="P107" i="3"/>
  <c r="P82" i="4" s="1"/>
  <c r="Q107" i="3"/>
  <c r="Q82" i="4" s="1"/>
  <c r="R107" i="3"/>
  <c r="R82" i="4" s="1"/>
  <c r="T107" i="3"/>
  <c r="F108" i="3"/>
  <c r="F75" i="4" s="1"/>
  <c r="G108" i="3"/>
  <c r="G75" i="4" s="1"/>
  <c r="H108" i="3"/>
  <c r="H75" i="4" s="1"/>
  <c r="I108" i="3"/>
  <c r="I75" i="4" s="1"/>
  <c r="J108" i="3"/>
  <c r="J75" i="4" s="1"/>
  <c r="K108" i="3"/>
  <c r="K75" i="4" s="1"/>
  <c r="K79" i="4" s="1"/>
  <c r="L108" i="3"/>
  <c r="L75" i="4" s="1"/>
  <c r="L79" i="4" s="1"/>
  <c r="L84" i="4" s="1"/>
  <c r="M108" i="3"/>
  <c r="M75" i="4" s="1"/>
  <c r="N108" i="3"/>
  <c r="N75" i="4" s="1"/>
  <c r="O108" i="3"/>
  <c r="O75" i="4" s="1"/>
  <c r="O79" i="4" s="1"/>
  <c r="P108" i="3"/>
  <c r="P75" i="4" s="1"/>
  <c r="P79" i="4" s="1"/>
  <c r="P84" i="4" s="1"/>
  <c r="Q108" i="3"/>
  <c r="Q75" i="4" s="1"/>
  <c r="R108" i="3"/>
  <c r="R75" i="4" s="1"/>
  <c r="T108" i="3"/>
  <c r="T109" i="3"/>
  <c r="T110" i="3"/>
  <c r="K111" i="3"/>
  <c r="T111" i="3"/>
  <c r="T112" i="3"/>
  <c r="T113" i="3"/>
  <c r="T114" i="3"/>
  <c r="T115" i="3"/>
  <c r="K116" i="3"/>
  <c r="L116" i="3" s="1"/>
  <c r="M116" i="3" s="1"/>
  <c r="N116" i="3" s="1"/>
  <c r="O116" i="3" s="1"/>
  <c r="P116" i="3" s="1"/>
  <c r="Q116" i="3" s="1"/>
  <c r="R116" i="3" s="1"/>
  <c r="T116" i="3"/>
  <c r="T117" i="3"/>
  <c r="T118" i="3"/>
  <c r="T119" i="3"/>
  <c r="F120" i="3"/>
  <c r="G120" i="3"/>
  <c r="H120" i="3"/>
  <c r="I120" i="3"/>
  <c r="J120" i="3"/>
  <c r="T120" i="3"/>
  <c r="T121" i="3"/>
  <c r="T122" i="3"/>
  <c r="T123" i="3"/>
  <c r="K124" i="3"/>
  <c r="L124" i="3" s="1"/>
  <c r="M124" i="3"/>
  <c r="N124" i="3" s="1"/>
  <c r="O124" i="3" s="1"/>
  <c r="P124" i="3" s="1"/>
  <c r="Q124" i="3" s="1"/>
  <c r="R124" i="3" s="1"/>
  <c r="T124" i="3"/>
  <c r="K125" i="3"/>
  <c r="L125" i="3"/>
  <c r="M125" i="3"/>
  <c r="N125" i="3" s="1"/>
  <c r="O125" i="3" s="1"/>
  <c r="P125" i="3" s="1"/>
  <c r="Q125" i="3" s="1"/>
  <c r="R125" i="3" s="1"/>
  <c r="T125" i="3"/>
  <c r="K126" i="3"/>
  <c r="L126" i="3" s="1"/>
  <c r="M126" i="3" s="1"/>
  <c r="N126" i="3" s="1"/>
  <c r="O126" i="3" s="1"/>
  <c r="P126" i="3" s="1"/>
  <c r="Q126" i="3" s="1"/>
  <c r="R126" i="3" s="1"/>
  <c r="T126" i="3"/>
  <c r="T127" i="3"/>
  <c r="F128" i="3"/>
  <c r="G128" i="3"/>
  <c r="G149" i="3" s="1"/>
  <c r="H128" i="3"/>
  <c r="I128" i="3"/>
  <c r="J128" i="3"/>
  <c r="T128" i="3"/>
  <c r="T129" i="3"/>
  <c r="T130" i="3"/>
  <c r="T131" i="3"/>
  <c r="T132" i="3"/>
  <c r="F133" i="3"/>
  <c r="G133" i="3"/>
  <c r="H133" i="3"/>
  <c r="I133" i="3"/>
  <c r="J133" i="3"/>
  <c r="T133" i="3"/>
  <c r="T134" i="3"/>
  <c r="T135" i="3"/>
  <c r="T136" i="3"/>
  <c r="K137" i="3"/>
  <c r="L137" i="3"/>
  <c r="M137" i="3" s="1"/>
  <c r="N137" i="3" s="1"/>
  <c r="O137" i="3" s="1"/>
  <c r="P137" i="3" s="1"/>
  <c r="Q137" i="3" s="1"/>
  <c r="R137" i="3" s="1"/>
  <c r="T137" i="3"/>
  <c r="K138" i="3"/>
  <c r="L138" i="3" s="1"/>
  <c r="M138" i="3" s="1"/>
  <c r="N138" i="3" s="1"/>
  <c r="O138" i="3" s="1"/>
  <c r="P138" i="3" s="1"/>
  <c r="Q138" i="3" s="1"/>
  <c r="R138" i="3" s="1"/>
  <c r="T138" i="3"/>
  <c r="T139" i="3"/>
  <c r="F140" i="3"/>
  <c r="G140" i="3"/>
  <c r="H140" i="3"/>
  <c r="I140" i="3"/>
  <c r="J140" i="3"/>
  <c r="T140" i="3"/>
  <c r="T141" i="3"/>
  <c r="T142" i="3"/>
  <c r="K143" i="3"/>
  <c r="L143" i="3" s="1"/>
  <c r="M143" i="3" s="1"/>
  <c r="N143" i="3" s="1"/>
  <c r="O143" i="3" s="1"/>
  <c r="P143" i="3" s="1"/>
  <c r="Q143" i="3" s="1"/>
  <c r="R143" i="3" s="1"/>
  <c r="T143" i="3"/>
  <c r="T144" i="3"/>
  <c r="F145" i="3"/>
  <c r="F147" i="3" s="1"/>
  <c r="F149" i="3" s="1"/>
  <c r="G145" i="3"/>
  <c r="H145" i="3"/>
  <c r="H147" i="3" s="1"/>
  <c r="H149" i="3" s="1"/>
  <c r="I145" i="3"/>
  <c r="J145" i="3"/>
  <c r="J147" i="3" s="1"/>
  <c r="J149" i="3" s="1"/>
  <c r="T145" i="3"/>
  <c r="T146" i="3"/>
  <c r="G147" i="3"/>
  <c r="I147" i="3"/>
  <c r="I149" i="3" s="1"/>
  <c r="T147" i="3"/>
  <c r="T148" i="3"/>
  <c r="K149" i="3"/>
  <c r="L149" i="3"/>
  <c r="M149" i="3"/>
  <c r="N149" i="3"/>
  <c r="O149" i="3"/>
  <c r="P149" i="3"/>
  <c r="Q149" i="3"/>
  <c r="R149" i="3"/>
  <c r="T149" i="3"/>
  <c r="A1" i="2"/>
  <c r="T1" i="2"/>
  <c r="T5" i="2"/>
  <c r="T8" i="2"/>
  <c r="T9" i="2"/>
  <c r="T10" i="2"/>
  <c r="E11" i="2"/>
  <c r="T11" i="2"/>
  <c r="E12" i="2"/>
  <c r="T12" i="2"/>
  <c r="T13" i="2"/>
  <c r="T14" i="2"/>
  <c r="T15" i="2"/>
  <c r="T16" i="2"/>
  <c r="T17" i="2"/>
  <c r="E18" i="2"/>
  <c r="C21" i="5" s="1"/>
  <c r="T18" i="2"/>
  <c r="E19" i="2"/>
  <c r="T19" i="2"/>
  <c r="E20" i="2"/>
  <c r="T20" i="2"/>
  <c r="E21" i="2"/>
  <c r="T21" i="2"/>
  <c r="E22" i="2"/>
  <c r="T22" i="2"/>
  <c r="E23" i="2"/>
  <c r="F7" i="2" s="1"/>
  <c r="T23" i="2"/>
  <c r="E24" i="2"/>
  <c r="T24" i="2"/>
  <c r="T25" i="2"/>
  <c r="T26" i="2"/>
  <c r="T27" i="2"/>
  <c r="F28" i="2"/>
  <c r="G28" i="2"/>
  <c r="H28" i="2"/>
  <c r="I28" i="2"/>
  <c r="J28" i="2"/>
  <c r="T28" i="2"/>
  <c r="J29" i="2"/>
  <c r="T29" i="2"/>
  <c r="F30" i="2"/>
  <c r="T30" i="2"/>
  <c r="T31" i="2"/>
  <c r="T32" i="2"/>
  <c r="F33" i="2"/>
  <c r="G33" i="2"/>
  <c r="H33" i="2"/>
  <c r="I33" i="2"/>
  <c r="J33" i="2"/>
  <c r="T33" i="2"/>
  <c r="G34" i="2"/>
  <c r="T34" i="2"/>
  <c r="T35" i="2"/>
  <c r="T36" i="2"/>
  <c r="T37" i="2"/>
  <c r="F38" i="2"/>
  <c r="G38" i="2"/>
  <c r="H38" i="2"/>
  <c r="I38" i="2"/>
  <c r="J38" i="2"/>
  <c r="T38" i="2"/>
  <c r="H39" i="2"/>
  <c r="J39" i="2"/>
  <c r="T39" i="2"/>
  <c r="T40" i="2"/>
  <c r="T41" i="2"/>
  <c r="T42" i="2"/>
  <c r="F43" i="2"/>
  <c r="H43" i="2"/>
  <c r="T43" i="2"/>
  <c r="F44" i="2"/>
  <c r="T44" i="2"/>
  <c r="T45" i="2"/>
  <c r="T46" i="2"/>
  <c r="T47" i="2"/>
  <c r="T48" i="2"/>
  <c r="F49" i="2"/>
  <c r="G49" i="2"/>
  <c r="H49" i="2"/>
  <c r="I49" i="2"/>
  <c r="J49" i="2"/>
  <c r="T49" i="2"/>
  <c r="F50" i="2"/>
  <c r="G50" i="2"/>
  <c r="H50" i="2"/>
  <c r="I50" i="2"/>
  <c r="J50" i="2"/>
  <c r="T50" i="2"/>
  <c r="F51" i="2"/>
  <c r="G51" i="2"/>
  <c r="H51" i="2"/>
  <c r="I51" i="2"/>
  <c r="J51" i="2"/>
  <c r="T51" i="2"/>
  <c r="F52" i="2"/>
  <c r="G52" i="2"/>
  <c r="H52" i="2"/>
  <c r="I52" i="2"/>
  <c r="J52" i="2"/>
  <c r="T52" i="2"/>
  <c r="T53" i="2"/>
  <c r="T54" i="2"/>
  <c r="T55" i="2"/>
  <c r="F56" i="2"/>
  <c r="G56" i="2"/>
  <c r="H56" i="2"/>
  <c r="I56" i="2"/>
  <c r="J56" i="2"/>
  <c r="T56" i="2"/>
  <c r="F57" i="2"/>
  <c r="G57" i="2"/>
  <c r="H57" i="2"/>
  <c r="I57" i="2"/>
  <c r="J57" i="2"/>
  <c r="T57" i="2"/>
  <c r="F58" i="2"/>
  <c r="G58" i="2"/>
  <c r="H58" i="2"/>
  <c r="I58" i="2"/>
  <c r="J58" i="2"/>
  <c r="T58" i="2"/>
  <c r="T59" i="2"/>
  <c r="T60" i="2"/>
  <c r="T61" i="2"/>
  <c r="T62" i="2"/>
  <c r="F63" i="2"/>
  <c r="G63" i="2"/>
  <c r="H63" i="2"/>
  <c r="I63" i="2"/>
  <c r="J63" i="2"/>
  <c r="T63" i="2"/>
  <c r="F64" i="2"/>
  <c r="G64" i="2"/>
  <c r="H64" i="2"/>
  <c r="I64" i="2"/>
  <c r="J64" i="2"/>
  <c r="T64" i="2"/>
  <c r="F65" i="2"/>
  <c r="G65" i="2"/>
  <c r="H65" i="2"/>
  <c r="I65" i="2"/>
  <c r="J65" i="2"/>
  <c r="T65" i="2"/>
  <c r="F66" i="2"/>
  <c r="G66" i="2"/>
  <c r="H66" i="2"/>
  <c r="I66" i="2"/>
  <c r="J66" i="2"/>
  <c r="T66" i="2"/>
  <c r="F67" i="2"/>
  <c r="G67" i="2"/>
  <c r="H67" i="2"/>
  <c r="I67" i="2"/>
  <c r="J67" i="2"/>
  <c r="T67" i="2"/>
  <c r="T68" i="2"/>
  <c r="T69" i="2"/>
  <c r="T70" i="2"/>
  <c r="T71" i="2"/>
  <c r="G72" i="2"/>
  <c r="I72" i="2"/>
  <c r="T72" i="2"/>
  <c r="T73" i="2"/>
  <c r="T74" i="2"/>
  <c r="G75" i="2"/>
  <c r="I75" i="2"/>
  <c r="T75" i="2"/>
  <c r="G76" i="2"/>
  <c r="I76" i="2"/>
  <c r="T76" i="2"/>
  <c r="F77" i="2"/>
  <c r="G77" i="2"/>
  <c r="H77" i="2"/>
  <c r="I77" i="2"/>
  <c r="J77" i="2"/>
  <c r="T77" i="2"/>
  <c r="F78" i="2"/>
  <c r="G78" i="2"/>
  <c r="H78" i="2"/>
  <c r="I78" i="2"/>
  <c r="J78" i="2"/>
  <c r="T78" i="2"/>
  <c r="T79" i="2"/>
  <c r="F80" i="2"/>
  <c r="G80" i="2"/>
  <c r="H80" i="2"/>
  <c r="I80" i="2"/>
  <c r="J80" i="2"/>
  <c r="K80" i="2"/>
  <c r="L80" i="2"/>
  <c r="M80" i="2"/>
  <c r="N80" i="2"/>
  <c r="O80" i="2"/>
  <c r="P80" i="2"/>
  <c r="Q80" i="2"/>
  <c r="R80" i="2"/>
  <c r="T80" i="2"/>
  <c r="T81" i="2"/>
  <c r="H82" i="2"/>
  <c r="T82" i="2"/>
  <c r="T83" i="2"/>
  <c r="F84" i="2"/>
  <c r="H84" i="2"/>
  <c r="T84" i="2"/>
  <c r="T85" i="2"/>
  <c r="T86" i="2"/>
  <c r="T87" i="2"/>
  <c r="F88" i="2"/>
  <c r="G88" i="2"/>
  <c r="H88" i="2"/>
  <c r="I88" i="2"/>
  <c r="J88" i="2"/>
  <c r="T88" i="2"/>
  <c r="F89" i="2"/>
  <c r="F87" i="2" s="1"/>
  <c r="F83" i="2" s="1"/>
  <c r="G89" i="2"/>
  <c r="H89" i="2"/>
  <c r="I89" i="2"/>
  <c r="J89" i="2"/>
  <c r="T89" i="2"/>
  <c r="T90" i="2"/>
  <c r="F91" i="2"/>
  <c r="G87" i="2" s="1"/>
  <c r="G91" i="2"/>
  <c r="G90" i="2" s="1"/>
  <c r="H91" i="2"/>
  <c r="I87" i="2" s="1"/>
  <c r="I91" i="2"/>
  <c r="I90" i="2" s="1"/>
  <c r="J91" i="2"/>
  <c r="T91" i="2"/>
  <c r="T92" i="2"/>
  <c r="T93" i="2"/>
  <c r="T94" i="2"/>
  <c r="H95" i="2"/>
  <c r="I95" i="2"/>
  <c r="T95" i="2"/>
  <c r="T96" i="2"/>
  <c r="B97" i="2"/>
  <c r="T97" i="2" s="1"/>
  <c r="F97" i="2"/>
  <c r="G97" i="2"/>
  <c r="H97" i="2"/>
  <c r="I97" i="2"/>
  <c r="J97" i="2"/>
  <c r="K97" i="2"/>
  <c r="L97" i="2" s="1"/>
  <c r="M97" i="2"/>
  <c r="N97" i="2" s="1"/>
  <c r="O97" i="2"/>
  <c r="P97" i="2" s="1"/>
  <c r="Q97" i="2" s="1"/>
  <c r="R97" i="2" s="1"/>
  <c r="R82" i="1" s="1"/>
  <c r="B98" i="2"/>
  <c r="T98" i="2" s="1"/>
  <c r="F98" i="2"/>
  <c r="G98" i="2"/>
  <c r="H98" i="2"/>
  <c r="I98" i="2"/>
  <c r="J98" i="2"/>
  <c r="K98" i="2" s="1"/>
  <c r="L98" i="2" s="1"/>
  <c r="K126" i="2"/>
  <c r="K129" i="2"/>
  <c r="L129" i="2"/>
  <c r="L130" i="2"/>
  <c r="K131" i="2"/>
  <c r="L131" i="2" s="1"/>
  <c r="A1" i="1"/>
  <c r="U1" i="1"/>
  <c r="T5" i="1"/>
  <c r="T7" i="1"/>
  <c r="B8" i="1"/>
  <c r="F8" i="1"/>
  <c r="G40" i="1" s="1"/>
  <c r="G8" i="1"/>
  <c r="H8" i="1"/>
  <c r="I8" i="1"/>
  <c r="J8" i="1"/>
  <c r="K8" i="1"/>
  <c r="L8" i="1"/>
  <c r="M8" i="1"/>
  <c r="N8" i="1"/>
  <c r="O8" i="1"/>
  <c r="P8" i="1"/>
  <c r="Q8" i="1"/>
  <c r="R8" i="1"/>
  <c r="T8" i="1"/>
  <c r="B9" i="1"/>
  <c r="T9" i="1" s="1"/>
  <c r="F9" i="1"/>
  <c r="G9" i="1"/>
  <c r="H9" i="1"/>
  <c r="I9" i="1"/>
  <c r="J9" i="1"/>
  <c r="K9" i="1"/>
  <c r="L9" i="1"/>
  <c r="M9" i="1"/>
  <c r="N9" i="1"/>
  <c r="O9" i="1"/>
  <c r="P9" i="1"/>
  <c r="Q9" i="1"/>
  <c r="R9" i="1"/>
  <c r="B10" i="1"/>
  <c r="T10" i="1" s="1"/>
  <c r="F10" i="1"/>
  <c r="G42" i="1" s="1"/>
  <c r="G10" i="1"/>
  <c r="H10" i="1"/>
  <c r="I10" i="1"/>
  <c r="J10" i="1"/>
  <c r="K10" i="1"/>
  <c r="L10" i="1"/>
  <c r="M10" i="1"/>
  <c r="N10" i="1"/>
  <c r="O10" i="1"/>
  <c r="P10" i="1"/>
  <c r="Q10" i="1"/>
  <c r="R10" i="1"/>
  <c r="L11" i="1"/>
  <c r="T11" i="1"/>
  <c r="T12" i="1"/>
  <c r="B13" i="1"/>
  <c r="F13" i="1"/>
  <c r="G13" i="1"/>
  <c r="H13" i="1"/>
  <c r="H16" i="1" s="1"/>
  <c r="I13" i="1"/>
  <c r="J13" i="1"/>
  <c r="K13" i="1"/>
  <c r="L13" i="1"/>
  <c r="M13" i="1"/>
  <c r="N13" i="1"/>
  <c r="O13" i="1"/>
  <c r="P13" i="1"/>
  <c r="P16" i="1" s="1"/>
  <c r="Q13" i="1"/>
  <c r="R13" i="1"/>
  <c r="T13" i="1"/>
  <c r="B14" i="1"/>
  <c r="T14" i="1" s="1"/>
  <c r="F14" i="1"/>
  <c r="G14" i="1"/>
  <c r="G16" i="1" s="1"/>
  <c r="H14" i="1"/>
  <c r="I14" i="1"/>
  <c r="I16" i="1" s="1"/>
  <c r="J14" i="1"/>
  <c r="K14" i="1"/>
  <c r="K16" i="1" s="1"/>
  <c r="L14" i="1"/>
  <c r="M14" i="1"/>
  <c r="M16" i="1" s="1"/>
  <c r="N14" i="1"/>
  <c r="O14" i="1"/>
  <c r="O16" i="1" s="1"/>
  <c r="P14" i="1"/>
  <c r="Q14" i="1"/>
  <c r="Q16" i="1" s="1"/>
  <c r="R14" i="1"/>
  <c r="B15" i="1"/>
  <c r="T15" i="1" s="1"/>
  <c r="F15" i="1"/>
  <c r="G15" i="1"/>
  <c r="H15" i="1"/>
  <c r="I15" i="1"/>
  <c r="J15" i="1"/>
  <c r="J16" i="1" s="1"/>
  <c r="K15" i="1"/>
  <c r="L15" i="1"/>
  <c r="M15" i="1"/>
  <c r="N15" i="1"/>
  <c r="O15" i="1"/>
  <c r="P15" i="1"/>
  <c r="Q15" i="1"/>
  <c r="R15" i="1"/>
  <c r="R16" i="1" s="1"/>
  <c r="F16" i="1"/>
  <c r="L16" i="1"/>
  <c r="N16" i="1"/>
  <c r="T16" i="1"/>
  <c r="B17" i="1"/>
  <c r="T17" i="1" s="1"/>
  <c r="F17" i="1"/>
  <c r="G17" i="1"/>
  <c r="H17" i="1"/>
  <c r="I17" i="1"/>
  <c r="I21" i="1" s="1"/>
  <c r="J17" i="1"/>
  <c r="K17" i="1"/>
  <c r="L17" i="1"/>
  <c r="M17" i="1"/>
  <c r="M21" i="1" s="1"/>
  <c r="N17" i="1"/>
  <c r="O17" i="1"/>
  <c r="P17" i="1"/>
  <c r="Q17" i="1"/>
  <c r="Q21" i="1" s="1"/>
  <c r="R17" i="1"/>
  <c r="B18" i="1"/>
  <c r="T18" i="1" s="1"/>
  <c r="F18" i="1"/>
  <c r="F21" i="1" s="1"/>
  <c r="G18" i="1"/>
  <c r="H18" i="1"/>
  <c r="I18" i="1"/>
  <c r="J18" i="1"/>
  <c r="J21" i="1" s="1"/>
  <c r="K18" i="1"/>
  <c r="L18" i="1"/>
  <c r="M18" i="1"/>
  <c r="N18" i="1"/>
  <c r="N21" i="1" s="1"/>
  <c r="O18" i="1"/>
  <c r="P18" i="1"/>
  <c r="Q18" i="1"/>
  <c r="R18" i="1"/>
  <c r="R21" i="1" s="1"/>
  <c r="B19" i="1"/>
  <c r="F19" i="1"/>
  <c r="G19" i="1"/>
  <c r="H19" i="1"/>
  <c r="I19" i="1"/>
  <c r="J19" i="1"/>
  <c r="K19" i="1"/>
  <c r="L19" i="1"/>
  <c r="M19" i="1"/>
  <c r="N19" i="1"/>
  <c r="O19" i="1"/>
  <c r="P19" i="1"/>
  <c r="Q19" i="1"/>
  <c r="R19" i="1"/>
  <c r="T19" i="1"/>
  <c r="B20" i="1"/>
  <c r="F20" i="1"/>
  <c r="G20" i="1"/>
  <c r="H20" i="1"/>
  <c r="I20" i="1"/>
  <c r="J20" i="1"/>
  <c r="K20" i="1"/>
  <c r="L20" i="1"/>
  <c r="L21" i="1" s="1"/>
  <c r="L26" i="1" s="1"/>
  <c r="M20" i="1"/>
  <c r="N20" i="1"/>
  <c r="O20" i="1"/>
  <c r="P20" i="1"/>
  <c r="Q20" i="1"/>
  <c r="R20" i="1"/>
  <c r="T20" i="1"/>
  <c r="H21" i="1"/>
  <c r="P21" i="1"/>
  <c r="T21" i="1"/>
  <c r="B22" i="1"/>
  <c r="T22" i="1" s="1"/>
  <c r="F22" i="1"/>
  <c r="G22" i="1"/>
  <c r="H47" i="1" s="1"/>
  <c r="H22" i="1"/>
  <c r="I22" i="1"/>
  <c r="J47" i="1" s="1"/>
  <c r="J22" i="1"/>
  <c r="K22" i="1"/>
  <c r="L22" i="1"/>
  <c r="M22" i="1"/>
  <c r="N47" i="1" s="1"/>
  <c r="N22" i="1"/>
  <c r="O22" i="1"/>
  <c r="P47" i="1" s="1"/>
  <c r="P22" i="1"/>
  <c r="Q22" i="1"/>
  <c r="R47" i="1" s="1"/>
  <c r="R22" i="1"/>
  <c r="B23" i="1"/>
  <c r="F23" i="1"/>
  <c r="G48" i="1" s="1"/>
  <c r="G23" i="1"/>
  <c r="H23" i="1"/>
  <c r="I48" i="1" s="1"/>
  <c r="I23" i="1"/>
  <c r="J23" i="1"/>
  <c r="K48" i="1" s="1"/>
  <c r="K23" i="1"/>
  <c r="L23" i="1"/>
  <c r="M48" i="1" s="1"/>
  <c r="M23" i="1"/>
  <c r="N23" i="1"/>
  <c r="O48" i="1" s="1"/>
  <c r="O23" i="1"/>
  <c r="P23" i="1"/>
  <c r="Q48" i="1" s="1"/>
  <c r="Q23" i="1"/>
  <c r="R23" i="1"/>
  <c r="T23" i="1"/>
  <c r="B24" i="1"/>
  <c r="T24" i="1" s="1"/>
  <c r="F24" i="1"/>
  <c r="G24" i="1"/>
  <c r="H49" i="1" s="1"/>
  <c r="H24" i="1"/>
  <c r="I24" i="1"/>
  <c r="J49" i="1" s="1"/>
  <c r="J24" i="1"/>
  <c r="K24" i="1"/>
  <c r="L24" i="1"/>
  <c r="M24" i="1"/>
  <c r="N49" i="1" s="1"/>
  <c r="N24" i="1"/>
  <c r="O24" i="1"/>
  <c r="P49" i="1" s="1"/>
  <c r="P24" i="1"/>
  <c r="Q24" i="1"/>
  <c r="R49" i="1" s="1"/>
  <c r="R24" i="1"/>
  <c r="B25" i="1"/>
  <c r="T25" i="1" s="1"/>
  <c r="F25" i="1"/>
  <c r="G25" i="1"/>
  <c r="H25" i="1"/>
  <c r="I25" i="1"/>
  <c r="J25" i="1"/>
  <c r="K25" i="1"/>
  <c r="L25" i="1"/>
  <c r="M25" i="1"/>
  <c r="N25" i="1"/>
  <c r="O25" i="1"/>
  <c r="P25" i="1"/>
  <c r="Q25" i="1"/>
  <c r="R25" i="1"/>
  <c r="T26" i="1"/>
  <c r="T27" i="1"/>
  <c r="T28" i="1"/>
  <c r="B29" i="1"/>
  <c r="T29" i="1" s="1"/>
  <c r="F29" i="1"/>
  <c r="G29" i="1"/>
  <c r="H29" i="1"/>
  <c r="I29" i="1"/>
  <c r="J29" i="1"/>
  <c r="K29" i="1"/>
  <c r="L29" i="1"/>
  <c r="M29" i="1"/>
  <c r="N29" i="1"/>
  <c r="O29" i="1"/>
  <c r="P29" i="1"/>
  <c r="Q29" i="1"/>
  <c r="R29" i="1"/>
  <c r="B30" i="1"/>
  <c r="F30" i="1"/>
  <c r="G30" i="1"/>
  <c r="H30" i="1"/>
  <c r="I30" i="1"/>
  <c r="J30" i="1"/>
  <c r="K30" i="1"/>
  <c r="L30" i="1"/>
  <c r="M30" i="1"/>
  <c r="N30" i="1"/>
  <c r="O30" i="1"/>
  <c r="P30" i="1"/>
  <c r="Q30" i="1"/>
  <c r="R30" i="1"/>
  <c r="T30" i="1"/>
  <c r="B31" i="1"/>
  <c r="F31" i="1"/>
  <c r="G31" i="1"/>
  <c r="H31" i="1"/>
  <c r="I31" i="1"/>
  <c r="J31" i="1"/>
  <c r="K31" i="1"/>
  <c r="L31" i="1"/>
  <c r="M31" i="1"/>
  <c r="N31" i="1"/>
  <c r="O31" i="1"/>
  <c r="P31" i="1"/>
  <c r="Q31" i="1"/>
  <c r="R31" i="1"/>
  <c r="T31" i="1"/>
  <c r="T32" i="1"/>
  <c r="T33" i="1"/>
  <c r="T34" i="1"/>
  <c r="T35" i="1"/>
  <c r="T36" i="1"/>
  <c r="T37" i="1"/>
  <c r="F38" i="1"/>
  <c r="T38" i="1"/>
  <c r="T39" i="1"/>
  <c r="H40" i="1"/>
  <c r="J40" i="1"/>
  <c r="N40" i="1"/>
  <c r="P40" i="1"/>
  <c r="R40" i="1"/>
  <c r="T40" i="1"/>
  <c r="G41" i="1"/>
  <c r="I41" i="1"/>
  <c r="K41" i="1"/>
  <c r="O41" i="1"/>
  <c r="Q41" i="1"/>
  <c r="T41" i="1"/>
  <c r="H42" i="1"/>
  <c r="J42" i="1"/>
  <c r="L42" i="1"/>
  <c r="N42" i="1"/>
  <c r="P42" i="1"/>
  <c r="R42" i="1"/>
  <c r="T42" i="1"/>
  <c r="T43" i="1"/>
  <c r="T44" i="1"/>
  <c r="T45" i="1"/>
  <c r="T46" i="1"/>
  <c r="G47" i="1"/>
  <c r="K47" i="1"/>
  <c r="M47" i="1"/>
  <c r="O47" i="1"/>
  <c r="T47" i="1"/>
  <c r="H48" i="1"/>
  <c r="J48" i="1"/>
  <c r="N48" i="1"/>
  <c r="R48" i="1"/>
  <c r="T48" i="1"/>
  <c r="G49" i="1"/>
  <c r="K49" i="1"/>
  <c r="O49" i="1"/>
  <c r="T49" i="1"/>
  <c r="T50" i="1"/>
  <c r="G51" i="1"/>
  <c r="K51" i="1"/>
  <c r="M51" i="1"/>
  <c r="O51" i="1"/>
  <c r="T51" i="1"/>
  <c r="H52" i="1"/>
  <c r="J52" i="1"/>
  <c r="N52" i="1"/>
  <c r="R52" i="1"/>
  <c r="D13" i="6" s="1"/>
  <c r="T52" i="1"/>
  <c r="G53" i="1"/>
  <c r="K53" i="1"/>
  <c r="O53" i="1"/>
  <c r="T53" i="1"/>
  <c r="T54" i="1"/>
  <c r="T55" i="1"/>
  <c r="T56" i="1"/>
  <c r="T57" i="1"/>
  <c r="T58" i="1"/>
  <c r="F59" i="1"/>
  <c r="T59" i="1"/>
  <c r="B60" i="1"/>
  <c r="T60" i="1" s="1"/>
  <c r="B61" i="1"/>
  <c r="F61" i="1"/>
  <c r="G61" i="1"/>
  <c r="H61" i="1"/>
  <c r="I61" i="1"/>
  <c r="J61" i="1"/>
  <c r="K61" i="1"/>
  <c r="L61" i="1"/>
  <c r="M61" i="1"/>
  <c r="N61" i="1"/>
  <c r="O61" i="1"/>
  <c r="P61" i="1"/>
  <c r="Q61" i="1"/>
  <c r="R61" i="1"/>
  <c r="T61" i="1"/>
  <c r="B62" i="1"/>
  <c r="F62" i="1"/>
  <c r="G62" i="1"/>
  <c r="H62" i="1"/>
  <c r="I62" i="1"/>
  <c r="J62" i="1"/>
  <c r="K62" i="1"/>
  <c r="L62" i="1"/>
  <c r="M62" i="1"/>
  <c r="N62" i="1"/>
  <c r="O62" i="1"/>
  <c r="P62" i="1"/>
  <c r="Q62" i="1"/>
  <c r="R62" i="1"/>
  <c r="T62" i="1"/>
  <c r="F63" i="1"/>
  <c r="G63" i="1"/>
  <c r="H63" i="1"/>
  <c r="I63" i="1"/>
  <c r="J63" i="1"/>
  <c r="K63" i="1"/>
  <c r="L63" i="1"/>
  <c r="M63" i="1"/>
  <c r="N63" i="1"/>
  <c r="O63" i="1"/>
  <c r="P63" i="1"/>
  <c r="Q63" i="1"/>
  <c r="R63" i="1"/>
  <c r="T63" i="1"/>
  <c r="T64" i="1"/>
  <c r="F65" i="1"/>
  <c r="G65" i="1"/>
  <c r="H65" i="1"/>
  <c r="I65" i="1"/>
  <c r="J65" i="1"/>
  <c r="K65" i="1"/>
  <c r="L65" i="1"/>
  <c r="M65" i="1"/>
  <c r="N65" i="1"/>
  <c r="O65" i="1"/>
  <c r="P65" i="1"/>
  <c r="Q65" i="1"/>
  <c r="R65" i="1"/>
  <c r="T65" i="1"/>
  <c r="F66" i="1"/>
  <c r="G66" i="1"/>
  <c r="H66" i="1"/>
  <c r="I66" i="1"/>
  <c r="J66" i="1"/>
  <c r="K66" i="1"/>
  <c r="L66" i="1"/>
  <c r="M66" i="1"/>
  <c r="N66" i="1"/>
  <c r="O66" i="1"/>
  <c r="P66" i="1"/>
  <c r="Q66" i="1"/>
  <c r="R66" i="1"/>
  <c r="T66" i="1"/>
  <c r="B67" i="1"/>
  <c r="T67" i="1" s="1"/>
  <c r="F67" i="1"/>
  <c r="G67" i="1"/>
  <c r="H67" i="1"/>
  <c r="I67" i="1"/>
  <c r="J67" i="1"/>
  <c r="K67" i="1"/>
  <c r="L67" i="1"/>
  <c r="M67" i="1"/>
  <c r="N67" i="1"/>
  <c r="O67" i="1"/>
  <c r="P67" i="1"/>
  <c r="Q67" i="1"/>
  <c r="R67" i="1"/>
  <c r="F68" i="1"/>
  <c r="G68" i="1"/>
  <c r="H68" i="1"/>
  <c r="I68" i="1"/>
  <c r="J68" i="1"/>
  <c r="K68" i="1"/>
  <c r="L68" i="1"/>
  <c r="M68" i="1"/>
  <c r="N68" i="1"/>
  <c r="O68" i="1"/>
  <c r="P68" i="1"/>
  <c r="Q68" i="1"/>
  <c r="R68" i="1"/>
  <c r="T68" i="1"/>
  <c r="T69" i="1"/>
  <c r="F70" i="1"/>
  <c r="G70" i="1"/>
  <c r="H70" i="1"/>
  <c r="I70" i="1"/>
  <c r="J70" i="1"/>
  <c r="K70" i="1"/>
  <c r="L70" i="1"/>
  <c r="M70" i="1"/>
  <c r="N70" i="1"/>
  <c r="O70" i="1"/>
  <c r="P70" i="1"/>
  <c r="Q70" i="1"/>
  <c r="R70" i="1"/>
  <c r="T70" i="1"/>
  <c r="F71" i="1"/>
  <c r="G71" i="1"/>
  <c r="H71" i="1"/>
  <c r="I71" i="1"/>
  <c r="J71" i="1"/>
  <c r="K71" i="1"/>
  <c r="L71" i="1"/>
  <c r="M71" i="1"/>
  <c r="N71" i="1"/>
  <c r="O71" i="1"/>
  <c r="P71" i="1"/>
  <c r="Q71" i="1"/>
  <c r="R71" i="1"/>
  <c r="T71" i="1"/>
  <c r="T72" i="1"/>
  <c r="T73" i="1"/>
  <c r="K74" i="1"/>
  <c r="L74" i="1"/>
  <c r="M74" i="1"/>
  <c r="N74" i="1"/>
  <c r="O74" i="1"/>
  <c r="P74" i="1"/>
  <c r="Q74" i="1"/>
  <c r="R74" i="1"/>
  <c r="T74" i="1"/>
  <c r="T75" i="1"/>
  <c r="T76" i="1"/>
  <c r="H77" i="1"/>
  <c r="I77" i="1"/>
  <c r="J77" i="1"/>
  <c r="T77" i="1"/>
  <c r="T78" i="1"/>
  <c r="T79" i="1"/>
  <c r="T80" i="1"/>
  <c r="T81" i="1"/>
  <c r="F82" i="1"/>
  <c r="G82" i="1"/>
  <c r="H82" i="1"/>
  <c r="I82" i="1"/>
  <c r="J82" i="1"/>
  <c r="K82" i="1"/>
  <c r="L82" i="1"/>
  <c r="M82" i="1"/>
  <c r="N82" i="1"/>
  <c r="O82" i="1"/>
  <c r="P82" i="1"/>
  <c r="Q82" i="1"/>
  <c r="T82" i="1"/>
  <c r="F83" i="1"/>
  <c r="G83" i="1"/>
  <c r="H83" i="1"/>
  <c r="I83" i="1"/>
  <c r="J83" i="1"/>
  <c r="K83" i="1"/>
  <c r="T83" i="1"/>
  <c r="B84" i="1"/>
  <c r="H84" i="1"/>
  <c r="K84" i="1"/>
  <c r="L84" i="1"/>
  <c r="M84" i="1"/>
  <c r="N84" i="1"/>
  <c r="O84" i="1"/>
  <c r="P84" i="1"/>
  <c r="Q84" i="1"/>
  <c r="R84" i="1"/>
  <c r="T84" i="1"/>
  <c r="B85" i="1"/>
  <c r="T85" i="1" s="1"/>
  <c r="F85" i="1"/>
  <c r="G85" i="1"/>
  <c r="H85" i="1"/>
  <c r="I85" i="1"/>
  <c r="J85" i="1"/>
  <c r="K85" i="1"/>
  <c r="L85" i="1"/>
  <c r="M85" i="1"/>
  <c r="N85" i="1"/>
  <c r="O85" i="1"/>
  <c r="P85" i="1"/>
  <c r="Q85" i="1"/>
  <c r="R85" i="1"/>
  <c r="B86" i="1"/>
  <c r="D86" i="1"/>
  <c r="E86" i="1"/>
  <c r="K86" i="1"/>
  <c r="L86" i="1"/>
  <c r="M86" i="1"/>
  <c r="N86" i="1"/>
  <c r="O86" i="1"/>
  <c r="P86" i="1"/>
  <c r="Q86" i="1"/>
  <c r="R86" i="1"/>
  <c r="T86" i="1"/>
  <c r="T87" i="1"/>
  <c r="T88" i="1"/>
  <c r="T89" i="1"/>
  <c r="T90" i="1"/>
  <c r="T91" i="1"/>
  <c r="F92" i="1"/>
  <c r="T92" i="1"/>
  <c r="F93" i="1"/>
  <c r="G93" i="1"/>
  <c r="H93" i="1"/>
  <c r="I93" i="1"/>
  <c r="J93" i="1"/>
  <c r="K93" i="1"/>
  <c r="L93" i="1"/>
  <c r="M93" i="1"/>
  <c r="N93" i="1"/>
  <c r="O93" i="1"/>
  <c r="P93" i="1"/>
  <c r="Q93" i="1"/>
  <c r="R93" i="1"/>
  <c r="T93" i="1"/>
  <c r="T94" i="1"/>
  <c r="T95" i="1"/>
  <c r="C96" i="1"/>
  <c r="T96" i="1"/>
  <c r="C97" i="1"/>
  <c r="O97" i="1"/>
  <c r="T97" i="1"/>
  <c r="C98" i="1"/>
  <c r="O98" i="1"/>
  <c r="T98" i="1"/>
  <c r="C99" i="1"/>
  <c r="J99" i="1"/>
  <c r="O99" i="1"/>
  <c r="T99" i="1"/>
  <c r="C100" i="1"/>
  <c r="J100" i="1"/>
  <c r="O100" i="1"/>
  <c r="T100" i="1"/>
  <c r="C101" i="1"/>
  <c r="J101" i="1"/>
  <c r="O101" i="1"/>
  <c r="T101" i="1"/>
  <c r="C102" i="1"/>
  <c r="J102" i="1"/>
  <c r="O102" i="1"/>
  <c r="T102" i="1"/>
  <c r="C103" i="1"/>
  <c r="J103" i="1"/>
  <c r="O103" i="1"/>
  <c r="T103" i="1"/>
  <c r="C104" i="1"/>
  <c r="J104" i="1"/>
  <c r="O104" i="1"/>
  <c r="T104" i="1"/>
  <c r="C105" i="1"/>
  <c r="J105" i="1"/>
  <c r="O105" i="1"/>
  <c r="T105" i="1"/>
  <c r="C106" i="1"/>
  <c r="J106" i="1"/>
  <c r="O106" i="1"/>
  <c r="T106" i="1"/>
  <c r="C107" i="1"/>
  <c r="J107" i="1"/>
  <c r="O107" i="1"/>
  <c r="T107" i="1"/>
  <c r="L28" i="1" l="1"/>
  <c r="L50" i="1" s="1"/>
  <c r="L32" i="1"/>
  <c r="T6" i="1"/>
  <c r="T1" i="1" s="1"/>
  <c r="M98" i="2"/>
  <c r="L83" i="1"/>
  <c r="Q53" i="1"/>
  <c r="I53" i="1"/>
  <c r="P52" i="1"/>
  <c r="Q49" i="1"/>
  <c r="I49" i="1"/>
  <c r="P48" i="1"/>
  <c r="L12" i="1"/>
  <c r="R53" i="1"/>
  <c r="D14" i="6" s="1"/>
  <c r="O42" i="1"/>
  <c r="N53" i="1"/>
  <c r="K42" i="1"/>
  <c r="J45" i="1"/>
  <c r="J53" i="1"/>
  <c r="Q11" i="1"/>
  <c r="Q44" i="1"/>
  <c r="Q52" i="1"/>
  <c r="R41" i="1"/>
  <c r="M11" i="1"/>
  <c r="M44" i="1"/>
  <c r="M52" i="1"/>
  <c r="N41" i="1"/>
  <c r="I11" i="1"/>
  <c r="I44" i="1"/>
  <c r="I52" i="1"/>
  <c r="J41" i="1"/>
  <c r="Q40" i="1"/>
  <c r="P43" i="1"/>
  <c r="P51" i="1"/>
  <c r="M40" i="1"/>
  <c r="L43" i="1"/>
  <c r="L51" i="1"/>
  <c r="I40" i="1"/>
  <c r="H51" i="1"/>
  <c r="H59" i="2"/>
  <c r="H74" i="2"/>
  <c r="H71" i="2"/>
  <c r="H73" i="2"/>
  <c r="H79" i="2"/>
  <c r="H94" i="2"/>
  <c r="H35" i="2"/>
  <c r="H34" i="2"/>
  <c r="G29" i="2"/>
  <c r="G43" i="2"/>
  <c r="F8" i="3"/>
  <c r="F7" i="1"/>
  <c r="G7" i="2"/>
  <c r="T6" i="2"/>
  <c r="U1" i="2" s="1"/>
  <c r="R11" i="1"/>
  <c r="J11" i="1"/>
  <c r="J87" i="2"/>
  <c r="J83" i="2" s="1"/>
  <c r="F82" i="2"/>
  <c r="H72" i="2"/>
  <c r="H76" i="2"/>
  <c r="H75" i="2"/>
  <c r="F71" i="2"/>
  <c r="F73" i="2"/>
  <c r="F79" i="2"/>
  <c r="F94" i="2"/>
  <c r="F59" i="2"/>
  <c r="F74" i="2"/>
  <c r="I39" i="2"/>
  <c r="C14" i="6"/>
  <c r="L49" i="1"/>
  <c r="M53" i="1"/>
  <c r="L52" i="1"/>
  <c r="Q51" i="1"/>
  <c r="I51" i="1"/>
  <c r="M49" i="1"/>
  <c r="L48" i="1"/>
  <c r="Q47" i="1"/>
  <c r="I47" i="1"/>
  <c r="L44" i="1"/>
  <c r="M41" i="1"/>
  <c r="L40" i="1"/>
  <c r="O21" i="1"/>
  <c r="K21" i="1"/>
  <c r="G21" i="1"/>
  <c r="P11" i="1"/>
  <c r="H11" i="1"/>
  <c r="P45" i="1"/>
  <c r="P53" i="1"/>
  <c r="Q42" i="1"/>
  <c r="L45" i="1"/>
  <c r="L53" i="1"/>
  <c r="M42" i="1"/>
  <c r="H45" i="1"/>
  <c r="H53" i="1"/>
  <c r="I42" i="1"/>
  <c r="P41" i="1"/>
  <c r="O11" i="1"/>
  <c r="O44" i="1" s="1"/>
  <c r="O52" i="1"/>
  <c r="L41" i="1"/>
  <c r="K11" i="1"/>
  <c r="K44" i="1" s="1"/>
  <c r="K52" i="1"/>
  <c r="H41" i="1"/>
  <c r="G11" i="1"/>
  <c r="G44" i="1" s="1"/>
  <c r="G52" i="1"/>
  <c r="R43" i="1"/>
  <c r="R51" i="1"/>
  <c r="D12" i="6" s="1"/>
  <c r="N51" i="1"/>
  <c r="O40" i="1"/>
  <c r="J51" i="1"/>
  <c r="K40" i="1"/>
  <c r="G83" i="2"/>
  <c r="H87" i="2"/>
  <c r="H83" i="2" s="1"/>
  <c r="H40" i="2"/>
  <c r="J34" i="2"/>
  <c r="F35" i="2"/>
  <c r="I29" i="2"/>
  <c r="I43" i="2"/>
  <c r="I40" i="2" s="1"/>
  <c r="C12" i="6"/>
  <c r="L47" i="1"/>
  <c r="N11" i="1"/>
  <c r="F11" i="1"/>
  <c r="F26" i="1" s="1"/>
  <c r="J75" i="2"/>
  <c r="J72" i="2"/>
  <c r="J76" i="2"/>
  <c r="F75" i="2"/>
  <c r="F72" i="2"/>
  <c r="F76" i="2"/>
  <c r="J43" i="2"/>
  <c r="J84" i="2" s="1"/>
  <c r="F40" i="2"/>
  <c r="G39" i="2"/>
  <c r="G40" i="2"/>
  <c r="I34" i="2"/>
  <c r="H30" i="2"/>
  <c r="H29" i="2"/>
  <c r="C13" i="6"/>
  <c r="I83" i="2"/>
  <c r="G39" i="3"/>
  <c r="G34" i="3"/>
  <c r="T7" i="3"/>
  <c r="T2" i="3" s="1"/>
  <c r="P89" i="4"/>
  <c r="P90" i="4"/>
  <c r="L89" i="4"/>
  <c r="L90" i="4"/>
  <c r="I47" i="3"/>
  <c r="I84" i="1" s="1"/>
  <c r="I55" i="3"/>
  <c r="I62" i="3" s="1"/>
  <c r="I73" i="3" s="1"/>
  <c r="I113" i="4"/>
  <c r="J39" i="3"/>
  <c r="J34" i="3"/>
  <c r="F39" i="3"/>
  <c r="F34" i="3"/>
  <c r="F35" i="3" s="1"/>
  <c r="F73" i="4" s="1"/>
  <c r="F79" i="4" s="1"/>
  <c r="F84" i="4" s="1"/>
  <c r="I115" i="4"/>
  <c r="R79" i="4"/>
  <c r="R84" i="4" s="1"/>
  <c r="H90" i="2"/>
  <c r="I57" i="4"/>
  <c r="I53" i="4" s="1"/>
  <c r="I20" i="4" s="1"/>
  <c r="I18" i="4"/>
  <c r="I35" i="3"/>
  <c r="H115" i="4"/>
  <c r="J112" i="4"/>
  <c r="H109" i="4"/>
  <c r="K42" i="4"/>
  <c r="K15" i="4" s="1"/>
  <c r="K92" i="4"/>
  <c r="C49" i="4"/>
  <c r="C71" i="4"/>
  <c r="C105" i="4"/>
  <c r="H113" i="4"/>
  <c r="I112" i="4"/>
  <c r="I106" i="4"/>
  <c r="I109" i="4" s="1"/>
  <c r="O89" i="4"/>
  <c r="K90" i="4"/>
  <c r="N79" i="4"/>
  <c r="N84" i="4" s="1"/>
  <c r="P62" i="4"/>
  <c r="L62" i="4"/>
  <c r="G15" i="4"/>
  <c r="G59" i="4" s="1"/>
  <c r="G77" i="1" s="1"/>
  <c r="G31" i="4"/>
  <c r="O84" i="4"/>
  <c r="O90" i="4" s="1"/>
  <c r="K84" i="4"/>
  <c r="K89" i="4" s="1"/>
  <c r="H55" i="3"/>
  <c r="H62" i="3" s="1"/>
  <c r="H73" i="3" s="1"/>
  <c r="H35" i="3"/>
  <c r="G109" i="4"/>
  <c r="Q79" i="4"/>
  <c r="Q84" i="4" s="1"/>
  <c r="M79" i="4"/>
  <c r="M84" i="4" s="1"/>
  <c r="Q90" i="4"/>
  <c r="Q89" i="4"/>
  <c r="M90" i="4"/>
  <c r="M89" i="4"/>
  <c r="H57" i="4"/>
  <c r="H53" i="4" s="1"/>
  <c r="H20" i="4" s="1"/>
  <c r="F12" i="4"/>
  <c r="F75" i="1" s="1"/>
  <c r="G12" i="4"/>
  <c r="K41" i="4"/>
  <c r="J31" i="4"/>
  <c r="O30" i="4"/>
  <c r="F28" i="4"/>
  <c r="I10" i="4"/>
  <c r="I28" i="4"/>
  <c r="I31" i="4"/>
  <c r="T6" i="5"/>
  <c r="U1" i="5" s="1"/>
  <c r="T6" i="4"/>
  <c r="U1" i="4" s="1"/>
  <c r="H28" i="4"/>
  <c r="H81" i="3" l="1"/>
  <c r="H100" i="3"/>
  <c r="H101" i="3" s="1"/>
  <c r="K35" i="4"/>
  <c r="H58" i="4"/>
  <c r="H73" i="4"/>
  <c r="H79" i="4" s="1"/>
  <c r="H84" i="4" s="1"/>
  <c r="N39" i="1"/>
  <c r="N12" i="1"/>
  <c r="N26" i="1"/>
  <c r="N44" i="1"/>
  <c r="G44" i="2"/>
  <c r="G73" i="2"/>
  <c r="G35" i="2"/>
  <c r="G71" i="2"/>
  <c r="H44" i="2"/>
  <c r="G59" i="2"/>
  <c r="G74" i="2"/>
  <c r="G94" i="2"/>
  <c r="G82" i="2"/>
  <c r="J39" i="1"/>
  <c r="J12" i="1"/>
  <c r="J26" i="1"/>
  <c r="J44" i="1"/>
  <c r="G8" i="3"/>
  <c r="H7" i="2"/>
  <c r="G38" i="1"/>
  <c r="G59" i="1"/>
  <c r="G7" i="1"/>
  <c r="G92" i="1"/>
  <c r="J90" i="2"/>
  <c r="N98" i="2"/>
  <c r="M83" i="1"/>
  <c r="L34" i="1"/>
  <c r="L55" i="1"/>
  <c r="L60" i="1"/>
  <c r="M35" i="4"/>
  <c r="O35" i="4"/>
  <c r="R89" i="4"/>
  <c r="R90" i="4"/>
  <c r="C15" i="6"/>
  <c r="J18" i="4"/>
  <c r="J57" i="4"/>
  <c r="J53" i="4" s="1"/>
  <c r="J20" i="4" s="1"/>
  <c r="J35" i="3"/>
  <c r="P35" i="4"/>
  <c r="I44" i="2"/>
  <c r="I59" i="2"/>
  <c r="I74" i="2"/>
  <c r="I94" i="2"/>
  <c r="I73" i="2"/>
  <c r="I79" i="2"/>
  <c r="I35" i="2"/>
  <c r="I71" i="2"/>
  <c r="I82" i="2"/>
  <c r="G42" i="3"/>
  <c r="G95" i="2"/>
  <c r="H9" i="4"/>
  <c r="H12" i="4" s="1"/>
  <c r="G75" i="1"/>
  <c r="Q35" i="4"/>
  <c r="N89" i="4"/>
  <c r="N90" i="4"/>
  <c r="I73" i="4"/>
  <c r="I79" i="4" s="1"/>
  <c r="I84" i="4" s="1"/>
  <c r="I58" i="4"/>
  <c r="F89" i="4"/>
  <c r="F90" i="4"/>
  <c r="L35" i="4"/>
  <c r="N43" i="1"/>
  <c r="H12" i="1"/>
  <c r="H39" i="1"/>
  <c r="H26" i="1"/>
  <c r="H44" i="1"/>
  <c r="R39" i="1"/>
  <c r="R12" i="1"/>
  <c r="R26" i="1"/>
  <c r="R44" i="1"/>
  <c r="G30" i="2"/>
  <c r="I26" i="1"/>
  <c r="I12" i="1"/>
  <c r="I39" i="1"/>
  <c r="I43" i="1"/>
  <c r="I45" i="1"/>
  <c r="M26" i="1"/>
  <c r="M45" i="1"/>
  <c r="M12" i="1"/>
  <c r="M39" i="1"/>
  <c r="M43" i="1"/>
  <c r="Q26" i="1"/>
  <c r="Q12" i="1"/>
  <c r="Q39" i="1"/>
  <c r="Q43" i="1"/>
  <c r="Q45" i="1"/>
  <c r="R45" i="1"/>
  <c r="G79" i="2"/>
  <c r="G18" i="4"/>
  <c r="G57" i="4"/>
  <c r="G53" i="4" s="1"/>
  <c r="G20" i="4" s="1"/>
  <c r="G35" i="3"/>
  <c r="J42" i="3"/>
  <c r="J95" i="2"/>
  <c r="G17" i="4"/>
  <c r="G56" i="4" s="1"/>
  <c r="C17" i="6"/>
  <c r="F42" i="3"/>
  <c r="F95" i="2"/>
  <c r="I81" i="3"/>
  <c r="I100" i="3"/>
  <c r="I101" i="3" s="1"/>
  <c r="G84" i="2"/>
  <c r="J71" i="2"/>
  <c r="J73" i="2"/>
  <c r="J79" i="2"/>
  <c r="J94" i="2"/>
  <c r="J59" i="2"/>
  <c r="J74" i="2"/>
  <c r="J44" i="2"/>
  <c r="J30" i="2"/>
  <c r="J40" i="2"/>
  <c r="F28" i="1"/>
  <c r="G46" i="1"/>
  <c r="G27" i="1"/>
  <c r="F32" i="1"/>
  <c r="I30" i="2"/>
  <c r="J35" i="2"/>
  <c r="J43" i="1"/>
  <c r="G26" i="1"/>
  <c r="G12" i="1"/>
  <c r="G45" i="1"/>
  <c r="G43" i="1"/>
  <c r="G39" i="1"/>
  <c r="K26" i="1"/>
  <c r="K39" i="1"/>
  <c r="K43" i="1"/>
  <c r="K12" i="1"/>
  <c r="K45" i="1"/>
  <c r="O26" i="1"/>
  <c r="O12" i="1"/>
  <c r="O45" i="1"/>
  <c r="O43" i="1"/>
  <c r="O39" i="1"/>
  <c r="P12" i="1"/>
  <c r="P39" i="1"/>
  <c r="P26" i="1"/>
  <c r="P44" i="1"/>
  <c r="F7" i="4"/>
  <c r="F27" i="5"/>
  <c r="F53" i="3"/>
  <c r="F112" i="3"/>
  <c r="I84" i="2"/>
  <c r="H43" i="1"/>
  <c r="N45" i="1"/>
  <c r="L39" i="1"/>
  <c r="J82" i="2"/>
  <c r="F49" i="4" l="1"/>
  <c r="F71" i="4"/>
  <c r="F105" i="4"/>
  <c r="G73" i="4"/>
  <c r="G79" i="4" s="1"/>
  <c r="G84" i="4" s="1"/>
  <c r="G58" i="4"/>
  <c r="P27" i="1"/>
  <c r="O32" i="1"/>
  <c r="P46" i="1"/>
  <c r="O28" i="1"/>
  <c r="O50" i="1" s="1"/>
  <c r="R27" i="1"/>
  <c r="Q32" i="1"/>
  <c r="Q28" i="1"/>
  <c r="Q50" i="1" s="1"/>
  <c r="R46" i="1"/>
  <c r="F95" i="4"/>
  <c r="I9" i="4"/>
  <c r="I12" i="4" s="1"/>
  <c r="H17" i="4"/>
  <c r="H56" i="4" s="1"/>
  <c r="H75" i="1"/>
  <c r="M91" i="4"/>
  <c r="J28" i="1"/>
  <c r="J50" i="1" s="1"/>
  <c r="K46" i="1"/>
  <c r="J32" i="1"/>
  <c r="K27" i="1"/>
  <c r="K10" i="4"/>
  <c r="K91" i="4"/>
  <c r="K38" i="4"/>
  <c r="K37" i="4"/>
  <c r="K11" i="4" s="1"/>
  <c r="K93" i="4" s="1"/>
  <c r="P28" i="1"/>
  <c r="P50" i="1" s="1"/>
  <c r="Q46" i="1"/>
  <c r="Q27" i="1"/>
  <c r="P32" i="1"/>
  <c r="C11" i="6"/>
  <c r="L27" i="1"/>
  <c r="K32" i="1"/>
  <c r="K28" i="1"/>
  <c r="K50" i="1" s="1"/>
  <c r="L46" i="1"/>
  <c r="G52" i="4"/>
  <c r="G19" i="4" s="1"/>
  <c r="G51" i="4"/>
  <c r="J113" i="4"/>
  <c r="J115" i="4" s="1"/>
  <c r="J47" i="3"/>
  <c r="J84" i="1" s="1"/>
  <c r="J55" i="3"/>
  <c r="J62" i="3" s="1"/>
  <c r="J73" i="3" s="1"/>
  <c r="N27" i="1"/>
  <c r="M32" i="1"/>
  <c r="M28" i="1"/>
  <c r="M50" i="1" s="1"/>
  <c r="M27" i="1"/>
  <c r="N46" i="1"/>
  <c r="M46" i="1"/>
  <c r="R28" i="1"/>
  <c r="R32" i="1"/>
  <c r="H28" i="1"/>
  <c r="H50" i="1" s="1"/>
  <c r="I46" i="1"/>
  <c r="I27" i="1"/>
  <c r="H32" i="1"/>
  <c r="I55" i="4"/>
  <c r="I22" i="4" s="1"/>
  <c r="P91" i="4"/>
  <c r="H8" i="3"/>
  <c r="H7" i="1"/>
  <c r="I7" i="2"/>
  <c r="H38" i="1"/>
  <c r="H59" i="1"/>
  <c r="H92" i="1"/>
  <c r="N28" i="1"/>
  <c r="N50" i="1" s="1"/>
  <c r="O46" i="1"/>
  <c r="O27" i="1"/>
  <c r="N32" i="1"/>
  <c r="H55" i="4"/>
  <c r="H22" i="4" s="1"/>
  <c r="H54" i="4"/>
  <c r="H21" i="4" s="1"/>
  <c r="H103" i="3"/>
  <c r="H74" i="1"/>
  <c r="F47" i="3"/>
  <c r="F84" i="1" s="1"/>
  <c r="F55" i="3"/>
  <c r="F62" i="3" s="1"/>
  <c r="F73" i="3" s="1"/>
  <c r="R35" i="4"/>
  <c r="O98" i="2"/>
  <c r="N83" i="1"/>
  <c r="I103" i="3"/>
  <c r="I74" i="1"/>
  <c r="N35" i="4"/>
  <c r="H89" i="4"/>
  <c r="H90" i="4"/>
  <c r="H27" i="1"/>
  <c r="G32" i="1"/>
  <c r="H46" i="1"/>
  <c r="G28" i="1"/>
  <c r="G50" i="1" s="1"/>
  <c r="F60" i="1"/>
  <c r="F34" i="1"/>
  <c r="J27" i="1"/>
  <c r="I32" i="1"/>
  <c r="I28" i="1"/>
  <c r="I50" i="1" s="1"/>
  <c r="J46" i="1"/>
  <c r="L91" i="4"/>
  <c r="I90" i="4"/>
  <c r="I89" i="4"/>
  <c r="Q91" i="4"/>
  <c r="G55" i="3"/>
  <c r="G62" i="3" s="1"/>
  <c r="G73" i="3" s="1"/>
  <c r="G113" i="4"/>
  <c r="G115" i="4" s="1"/>
  <c r="G47" i="3"/>
  <c r="G84" i="1" s="1"/>
  <c r="J73" i="4"/>
  <c r="J79" i="4" s="1"/>
  <c r="J84" i="4" s="1"/>
  <c r="J58" i="4"/>
  <c r="O91" i="4"/>
  <c r="L64" i="1"/>
  <c r="L69" i="1" s="1"/>
  <c r="L72" i="1" s="1"/>
  <c r="L88" i="1" s="1"/>
  <c r="G27" i="5"/>
  <c r="G7" i="4"/>
  <c r="G53" i="3"/>
  <c r="G112" i="3"/>
  <c r="J89" i="4" l="1"/>
  <c r="J90" i="4"/>
  <c r="H33" i="1"/>
  <c r="H54" i="1"/>
  <c r="G34" i="1"/>
  <c r="G60" i="1"/>
  <c r="G55" i="1"/>
  <c r="I8" i="3"/>
  <c r="I59" i="1"/>
  <c r="J7" i="2"/>
  <c r="I38" i="1"/>
  <c r="I92" i="1"/>
  <c r="I7" i="1"/>
  <c r="D11" i="6"/>
  <c r="R50" i="1"/>
  <c r="L34" i="4"/>
  <c r="K59" i="4"/>
  <c r="K54" i="1"/>
  <c r="J55" i="1"/>
  <c r="J60" i="1"/>
  <c r="J34" i="1"/>
  <c r="K33" i="1"/>
  <c r="F99" i="4"/>
  <c r="F49" i="3"/>
  <c r="F86" i="1" s="1"/>
  <c r="G90" i="4"/>
  <c r="G89" i="4"/>
  <c r="G95" i="4" s="1"/>
  <c r="G49" i="4"/>
  <c r="G71" i="4"/>
  <c r="G105" i="4"/>
  <c r="G54" i="1"/>
  <c r="O54" i="1"/>
  <c r="N55" i="1"/>
  <c r="N60" i="1"/>
  <c r="N34" i="1"/>
  <c r="O33" i="1"/>
  <c r="N33" i="1"/>
  <c r="M34" i="1"/>
  <c r="M60" i="1"/>
  <c r="M55" i="1"/>
  <c r="N54" i="1"/>
  <c r="M33" i="1"/>
  <c r="M54" i="1"/>
  <c r="P34" i="1"/>
  <c r="Q54" i="1"/>
  <c r="P55" i="1"/>
  <c r="P60" i="1"/>
  <c r="Q33" i="1"/>
  <c r="K95" i="4"/>
  <c r="K99" i="4" s="1"/>
  <c r="K101" i="4" s="1"/>
  <c r="K114" i="4" s="1"/>
  <c r="K116" i="4" s="1"/>
  <c r="L112" i="4" s="1"/>
  <c r="H76" i="1"/>
  <c r="H79" i="1" s="1"/>
  <c r="I95" i="4"/>
  <c r="G33" i="1"/>
  <c r="H95" i="4"/>
  <c r="R91" i="4"/>
  <c r="H27" i="5"/>
  <c r="H7" i="4"/>
  <c r="H53" i="3"/>
  <c r="H112" i="3"/>
  <c r="C16" i="6"/>
  <c r="L33" i="1"/>
  <c r="K60" i="1"/>
  <c r="K55" i="1"/>
  <c r="L54" i="1"/>
  <c r="K34" i="1"/>
  <c r="H52" i="4"/>
  <c r="H19" i="4" s="1"/>
  <c r="H51" i="4"/>
  <c r="J33" i="1"/>
  <c r="I55" i="1"/>
  <c r="J54" i="1"/>
  <c r="I34" i="1"/>
  <c r="I60" i="1"/>
  <c r="F64" i="1"/>
  <c r="F69" i="1" s="1"/>
  <c r="F72" i="1" s="1"/>
  <c r="F88" i="1" s="1"/>
  <c r="F80" i="1"/>
  <c r="P98" i="2"/>
  <c r="O83" i="1"/>
  <c r="J55" i="4"/>
  <c r="J22" i="4" s="1"/>
  <c r="G81" i="3"/>
  <c r="G100" i="3"/>
  <c r="G101" i="3" s="1"/>
  <c r="N91" i="4"/>
  <c r="F81" i="3"/>
  <c r="F100" i="3"/>
  <c r="F101" i="3" s="1"/>
  <c r="H34" i="1"/>
  <c r="I54" i="1"/>
  <c r="H55" i="1"/>
  <c r="H60" i="1"/>
  <c r="I33" i="1"/>
  <c r="R55" i="1"/>
  <c r="D16" i="6" s="1"/>
  <c r="R60" i="1"/>
  <c r="R34" i="1"/>
  <c r="J100" i="3"/>
  <c r="J101" i="3" s="1"/>
  <c r="J81" i="3"/>
  <c r="J9" i="4"/>
  <c r="J12" i="4" s="1"/>
  <c r="I17" i="4"/>
  <c r="I56" i="4" s="1"/>
  <c r="I75" i="1"/>
  <c r="I76" i="1" s="1"/>
  <c r="I79" i="1" s="1"/>
  <c r="R33" i="1"/>
  <c r="Q55" i="1"/>
  <c r="R54" i="1"/>
  <c r="Q34" i="1"/>
  <c r="Q60" i="1"/>
  <c r="P33" i="1"/>
  <c r="P54" i="1"/>
  <c r="O34" i="1"/>
  <c r="O60" i="1"/>
  <c r="O55" i="1"/>
  <c r="G54" i="4"/>
  <c r="G21" i="4" s="1"/>
  <c r="G55" i="4"/>
  <c r="G22" i="4" s="1"/>
  <c r="Q98" i="2" l="1"/>
  <c r="P83" i="1"/>
  <c r="N64" i="1"/>
  <c r="N69" i="1" s="1"/>
  <c r="N72" i="1" s="1"/>
  <c r="N88" i="1" s="1"/>
  <c r="I51" i="4"/>
  <c r="I52" i="4"/>
  <c r="I19" i="4" s="1"/>
  <c r="I54" i="4"/>
  <c r="I21" i="4" s="1"/>
  <c r="J103" i="3"/>
  <c r="J74" i="1"/>
  <c r="I49" i="3"/>
  <c r="I86" i="1" s="1"/>
  <c r="I99" i="4"/>
  <c r="G99" i="4"/>
  <c r="G49" i="3"/>
  <c r="G86" i="1" s="1"/>
  <c r="J8" i="3"/>
  <c r="J7" i="1"/>
  <c r="K7" i="2"/>
  <c r="J38" i="1"/>
  <c r="J59" i="1"/>
  <c r="J92" i="1"/>
  <c r="G64" i="1"/>
  <c r="G69" i="1" s="1"/>
  <c r="G72" i="1" s="1"/>
  <c r="G88" i="1" s="1"/>
  <c r="G80" i="1"/>
  <c r="J17" i="4"/>
  <c r="J56" i="4" s="1"/>
  <c r="K9" i="4"/>
  <c r="K12" i="4" s="1"/>
  <c r="J75" i="1"/>
  <c r="J76" i="1" s="1"/>
  <c r="J79" i="1" s="1"/>
  <c r="H64" i="1"/>
  <c r="H69" i="1" s="1"/>
  <c r="H72" i="1" s="1"/>
  <c r="H88" i="1" s="1"/>
  <c r="H80" i="1"/>
  <c r="K64" i="1"/>
  <c r="K69" i="1" s="1"/>
  <c r="K72" i="1" s="1"/>
  <c r="K88" i="1" s="1"/>
  <c r="K77" i="1"/>
  <c r="K80" i="1" s="1"/>
  <c r="K55" i="4"/>
  <c r="K22" i="4" s="1"/>
  <c r="K53" i="4"/>
  <c r="K20" i="4" s="1"/>
  <c r="O64" i="1"/>
  <c r="O69" i="1" s="1"/>
  <c r="O72" i="1" s="1"/>
  <c r="O88" i="1" s="1"/>
  <c r="Q64" i="1"/>
  <c r="Q69" i="1" s="1"/>
  <c r="Q72" i="1" s="1"/>
  <c r="Q88" i="1" s="1"/>
  <c r="R64" i="1"/>
  <c r="R69" i="1" s="1"/>
  <c r="R72" i="1" s="1"/>
  <c r="R88" i="1" s="1"/>
  <c r="F103" i="3"/>
  <c r="F74" i="1"/>
  <c r="F76" i="1" s="1"/>
  <c r="G103" i="3"/>
  <c r="G74" i="1"/>
  <c r="G76" i="1" s="1"/>
  <c r="G79" i="1" s="1"/>
  <c r="I80" i="1"/>
  <c r="I64" i="1"/>
  <c r="I69" i="1" s="1"/>
  <c r="I72" i="1" s="1"/>
  <c r="I88" i="1" s="1"/>
  <c r="H49" i="4"/>
  <c r="H71" i="4"/>
  <c r="H105" i="4"/>
  <c r="H99" i="4"/>
  <c r="H49" i="3"/>
  <c r="H86" i="1" s="1"/>
  <c r="P64" i="1"/>
  <c r="P69" i="1" s="1"/>
  <c r="P72" i="1" s="1"/>
  <c r="P88" i="1" s="1"/>
  <c r="M64" i="1"/>
  <c r="M69" i="1" s="1"/>
  <c r="M72" i="1" s="1"/>
  <c r="M88" i="1" s="1"/>
  <c r="J64" i="1"/>
  <c r="J69" i="1" s="1"/>
  <c r="J72" i="1" s="1"/>
  <c r="J88" i="1" s="1"/>
  <c r="J80" i="1"/>
  <c r="L36" i="4"/>
  <c r="I27" i="5"/>
  <c r="I7" i="4"/>
  <c r="I112" i="3"/>
  <c r="I53" i="3"/>
  <c r="J95" i="4"/>
  <c r="L92" i="4" l="1"/>
  <c r="L10" i="4"/>
  <c r="J7" i="4"/>
  <c r="J27" i="5"/>
  <c r="J53" i="3"/>
  <c r="J112" i="3"/>
  <c r="J51" i="4"/>
  <c r="J52" i="4"/>
  <c r="J19" i="4" s="1"/>
  <c r="J54" i="4"/>
  <c r="J21" i="4" s="1"/>
  <c r="L37" i="4"/>
  <c r="L11" i="4" s="1"/>
  <c r="L93" i="4" s="1"/>
  <c r="I71" i="4"/>
  <c r="I49" i="4"/>
  <c r="I105" i="4"/>
  <c r="L38" i="4"/>
  <c r="K8" i="3"/>
  <c r="L7" i="2"/>
  <c r="K38" i="1"/>
  <c r="K59" i="1"/>
  <c r="K7" i="1"/>
  <c r="K92" i="1"/>
  <c r="L41" i="4"/>
  <c r="L42" i="4"/>
  <c r="L15" i="4" s="1"/>
  <c r="J99" i="4"/>
  <c r="J49" i="3"/>
  <c r="J86" i="1" s="1"/>
  <c r="L9" i="4"/>
  <c r="L12" i="4" s="1"/>
  <c r="K75" i="1"/>
  <c r="K76" i="1" s="1"/>
  <c r="K79" i="1" s="1"/>
  <c r="K17" i="4"/>
  <c r="K56" i="4" s="1"/>
  <c r="Q83" i="1"/>
  <c r="R98" i="2"/>
  <c r="R83" i="1" s="1"/>
  <c r="K52" i="4" l="1"/>
  <c r="K19" i="4" s="1"/>
  <c r="K54" i="4"/>
  <c r="K21" i="4" s="1"/>
  <c r="M34" i="4"/>
  <c r="L59" i="4"/>
  <c r="M9" i="4"/>
  <c r="L17" i="4"/>
  <c r="L56" i="4" s="1"/>
  <c r="L75" i="1"/>
  <c r="L76" i="1" s="1"/>
  <c r="L79" i="1" s="1"/>
  <c r="K27" i="5"/>
  <c r="K7" i="4"/>
  <c r="K53" i="3"/>
  <c r="K112" i="3"/>
  <c r="J71" i="4"/>
  <c r="J49" i="4"/>
  <c r="J105" i="4"/>
  <c r="L8" i="3"/>
  <c r="L7" i="1"/>
  <c r="M7" i="2"/>
  <c r="L59" i="1"/>
  <c r="L38" i="1"/>
  <c r="L92" i="1"/>
  <c r="L95" i="4"/>
  <c r="L99" i="4" s="1"/>
  <c r="L101" i="4" s="1"/>
  <c r="L114" i="4" s="1"/>
  <c r="L116" i="4" s="1"/>
  <c r="M112" i="4" s="1"/>
  <c r="L55" i="4" l="1"/>
  <c r="L22" i="4" s="1"/>
  <c r="L77" i="1"/>
  <c r="L80" i="1" s="1"/>
  <c r="L53" i="4"/>
  <c r="L20" i="4" s="1"/>
  <c r="M8" i="3"/>
  <c r="M59" i="1"/>
  <c r="N7" i="2"/>
  <c r="M38" i="1"/>
  <c r="M7" i="1"/>
  <c r="M92" i="1"/>
  <c r="L52" i="4"/>
  <c r="L19" i="4" s="1"/>
  <c r="L54" i="4"/>
  <c r="L21" i="4" s="1"/>
  <c r="L27" i="5"/>
  <c r="L7" i="4"/>
  <c r="L53" i="3"/>
  <c r="L112" i="3"/>
  <c r="M37" i="4"/>
  <c r="M11" i="4" s="1"/>
  <c r="M93" i="4" s="1"/>
  <c r="M41" i="4"/>
  <c r="M36" i="4"/>
  <c r="K49" i="4"/>
  <c r="K71" i="4"/>
  <c r="K105" i="4"/>
  <c r="N8" i="3" l="1"/>
  <c r="N7" i="1"/>
  <c r="O7" i="2"/>
  <c r="N59" i="1"/>
  <c r="N38" i="1"/>
  <c r="N92" i="1"/>
  <c r="M92" i="4"/>
  <c r="M95" i="4" s="1"/>
  <c r="M99" i="4" s="1"/>
  <c r="M101" i="4" s="1"/>
  <c r="M114" i="4" s="1"/>
  <c r="M116" i="4" s="1"/>
  <c r="N112" i="4" s="1"/>
  <c r="M10" i="4"/>
  <c r="M12" i="4" s="1"/>
  <c r="M42" i="4"/>
  <c r="M15" i="4" s="1"/>
  <c r="L49" i="4"/>
  <c r="L71" i="4"/>
  <c r="L105" i="4"/>
  <c r="M38" i="4"/>
  <c r="M27" i="5"/>
  <c r="M7" i="4"/>
  <c r="M112" i="3"/>
  <c r="M53" i="3"/>
  <c r="M49" i="4" l="1"/>
  <c r="M71" i="4"/>
  <c r="M105" i="4"/>
  <c r="O8" i="3"/>
  <c r="P7" i="2"/>
  <c r="O38" i="1"/>
  <c r="O59" i="1"/>
  <c r="O7" i="1"/>
  <c r="O92" i="1"/>
  <c r="N7" i="4"/>
  <c r="N27" i="5"/>
  <c r="N53" i="3"/>
  <c r="N112" i="3"/>
  <c r="N9" i="4"/>
  <c r="M17" i="4"/>
  <c r="M56" i="4" s="1"/>
  <c r="M75" i="1"/>
  <c r="M76" i="1" s="1"/>
  <c r="M79" i="1" s="1"/>
  <c r="N34" i="4"/>
  <c r="M59" i="4"/>
  <c r="N36" i="4" l="1"/>
  <c r="M52" i="4"/>
  <c r="M19" i="4" s="1"/>
  <c r="M54" i="4"/>
  <c r="M21" i="4" s="1"/>
  <c r="P8" i="3"/>
  <c r="P7" i="1"/>
  <c r="Q7" i="2"/>
  <c r="P38" i="1"/>
  <c r="P59" i="1"/>
  <c r="P92" i="1"/>
  <c r="O27" i="5"/>
  <c r="O7" i="4"/>
  <c r="O53" i="3"/>
  <c r="O112" i="3"/>
  <c r="M53" i="4"/>
  <c r="M20" i="4" s="1"/>
  <c r="M77" i="1"/>
  <c r="M80" i="1" s="1"/>
  <c r="M55" i="4"/>
  <c r="M22" i="4" s="1"/>
  <c r="N49" i="4"/>
  <c r="N71" i="4"/>
  <c r="N105" i="4"/>
  <c r="N92" i="4" l="1"/>
  <c r="N10" i="4"/>
  <c r="Q8" i="3"/>
  <c r="Q59" i="1"/>
  <c r="R7" i="2"/>
  <c r="Q38" i="1"/>
  <c r="Q92" i="1"/>
  <c r="Q7" i="1"/>
  <c r="N42" i="4"/>
  <c r="N15" i="4" s="1"/>
  <c r="O49" i="4"/>
  <c r="O71" i="4"/>
  <c r="O105" i="4"/>
  <c r="P27" i="5"/>
  <c r="P7" i="4"/>
  <c r="P53" i="3"/>
  <c r="P112" i="3"/>
  <c r="N37" i="4"/>
  <c r="N11" i="4" s="1"/>
  <c r="N93" i="4" s="1"/>
  <c r="N41" i="4"/>
  <c r="Q27" i="5" l="1"/>
  <c r="Q7" i="4"/>
  <c r="Q112" i="3"/>
  <c r="Q53" i="3"/>
  <c r="N38" i="4"/>
  <c r="N12" i="4"/>
  <c r="P49" i="4"/>
  <c r="P71" i="4"/>
  <c r="P105" i="4"/>
  <c r="R8" i="3"/>
  <c r="R7" i="1"/>
  <c r="R38" i="1"/>
  <c r="R59" i="1"/>
  <c r="R92" i="1"/>
  <c r="N95" i="4"/>
  <c r="N99" i="4" s="1"/>
  <c r="N101" i="4" s="1"/>
  <c r="N114" i="4" s="1"/>
  <c r="N116" i="4" s="1"/>
  <c r="O112" i="4" s="1"/>
  <c r="R7" i="4" l="1"/>
  <c r="R27" i="5"/>
  <c r="R53" i="3"/>
  <c r="R112" i="3"/>
  <c r="N17" i="4"/>
  <c r="N56" i="4" s="1"/>
  <c r="O9" i="4"/>
  <c r="N75" i="1"/>
  <c r="N76" i="1" s="1"/>
  <c r="N79" i="1" s="1"/>
  <c r="Q71" i="4"/>
  <c r="Q49" i="4"/>
  <c r="Q105" i="4"/>
  <c r="O34" i="4"/>
  <c r="N59" i="4"/>
  <c r="N77" i="1" l="1"/>
  <c r="N80" i="1" s="1"/>
  <c r="N53" i="4"/>
  <c r="N20" i="4" s="1"/>
  <c r="N55" i="4"/>
  <c r="N22" i="4" s="1"/>
  <c r="O41" i="4"/>
  <c r="O37" i="4"/>
  <c r="O11" i="4" s="1"/>
  <c r="O93" i="4" s="1"/>
  <c r="O36" i="4"/>
  <c r="O38" i="4" s="1"/>
  <c r="N52" i="4"/>
  <c r="N19" i="4" s="1"/>
  <c r="N54" i="4"/>
  <c r="N21" i="4" s="1"/>
  <c r="R71" i="4"/>
  <c r="R49" i="4"/>
  <c r="R105" i="4"/>
  <c r="P34" i="4" l="1"/>
  <c r="O59" i="4"/>
  <c r="O92" i="4"/>
  <c r="O95" i="4" s="1"/>
  <c r="O99" i="4" s="1"/>
  <c r="O101" i="4" s="1"/>
  <c r="O114" i="4" s="1"/>
  <c r="O116" i="4" s="1"/>
  <c r="P112" i="4" s="1"/>
  <c r="O10" i="4"/>
  <c r="O12" i="4" s="1"/>
  <c r="O42" i="4"/>
  <c r="O15" i="4" s="1"/>
  <c r="O77" i="1" l="1"/>
  <c r="O80" i="1" s="1"/>
  <c r="O55" i="4"/>
  <c r="O22" i="4" s="1"/>
  <c r="O53" i="4"/>
  <c r="O20" i="4" s="1"/>
  <c r="P9" i="4"/>
  <c r="O75" i="1"/>
  <c r="O76" i="1" s="1"/>
  <c r="O79" i="1" s="1"/>
  <c r="O17" i="4"/>
  <c r="O56" i="4" s="1"/>
  <c r="P38" i="4"/>
  <c r="Q34" i="4" s="1"/>
  <c r="P37" i="4"/>
  <c r="P11" i="4" s="1"/>
  <c r="P93" i="4" s="1"/>
  <c r="P41" i="4"/>
  <c r="P36" i="4"/>
  <c r="Q37" i="4" l="1"/>
  <c r="Q11" i="4" s="1"/>
  <c r="Q93" i="4" s="1"/>
  <c r="Q36" i="4"/>
  <c r="O52" i="4"/>
  <c r="O19" i="4" s="1"/>
  <c r="O54" i="4"/>
  <c r="O21" i="4" s="1"/>
  <c r="P59" i="4"/>
  <c r="P92" i="4"/>
  <c r="P95" i="4" s="1"/>
  <c r="P99" i="4" s="1"/>
  <c r="P101" i="4" s="1"/>
  <c r="P114" i="4" s="1"/>
  <c r="P116" i="4" s="1"/>
  <c r="Q112" i="4" s="1"/>
  <c r="P10" i="4"/>
  <c r="P12" i="4" s="1"/>
  <c r="P42" i="4"/>
  <c r="P15" i="4" s="1"/>
  <c r="Q9" i="4" l="1"/>
  <c r="P75" i="1"/>
  <c r="P76" i="1" s="1"/>
  <c r="P79" i="1" s="1"/>
  <c r="P17" i="4"/>
  <c r="P56" i="4" s="1"/>
  <c r="Q116" i="4"/>
  <c r="R112" i="4" s="1"/>
  <c r="Q92" i="4"/>
  <c r="Q95" i="4" s="1"/>
  <c r="Q99" i="4" s="1"/>
  <c r="Q101" i="4" s="1"/>
  <c r="Q114" i="4" s="1"/>
  <c r="Q10" i="4"/>
  <c r="Q42" i="4"/>
  <c r="Q15" i="4" s="1"/>
  <c r="P55" i="4"/>
  <c r="P22" i="4" s="1"/>
  <c r="P77" i="1"/>
  <c r="P80" i="1" s="1"/>
  <c r="P53" i="4"/>
  <c r="P20" i="4" s="1"/>
  <c r="Q41" i="4"/>
  <c r="Q38" i="4"/>
  <c r="R34" i="4" l="1"/>
  <c r="Q59" i="4"/>
  <c r="P52" i="4"/>
  <c r="P19" i="4" s="1"/>
  <c r="P54" i="4"/>
  <c r="P21" i="4" s="1"/>
  <c r="Q12" i="4"/>
  <c r="R9" i="4" l="1"/>
  <c r="Q17" i="4"/>
  <c r="Q56" i="4" s="1"/>
  <c r="Q75" i="1"/>
  <c r="Q76" i="1" s="1"/>
  <c r="Q79" i="1" s="1"/>
  <c r="Q53" i="4"/>
  <c r="Q20" i="4" s="1"/>
  <c r="Q77" i="1"/>
  <c r="Q80" i="1" s="1"/>
  <c r="Q55" i="4"/>
  <c r="Q22" i="4" s="1"/>
  <c r="R36" i="4"/>
  <c r="R92" i="4" l="1"/>
  <c r="R10" i="4"/>
  <c r="R37" i="4"/>
  <c r="R11" i="4" s="1"/>
  <c r="R93" i="4" s="1"/>
  <c r="R41" i="4"/>
  <c r="Q52" i="4"/>
  <c r="Q19" i="4" s="1"/>
  <c r="Q54" i="4"/>
  <c r="Q21" i="4" s="1"/>
  <c r="R42" i="4"/>
  <c r="R15" i="4" s="1"/>
  <c r="R38" i="4" l="1"/>
  <c r="R59" i="4" s="1"/>
  <c r="R12" i="4"/>
  <c r="R95" i="4"/>
  <c r="R99" i="4" s="1"/>
  <c r="R101" i="4" s="1"/>
  <c r="R114" i="4" s="1"/>
  <c r="R116" i="4" s="1"/>
  <c r="R17" i="4" l="1"/>
  <c r="R56" i="4" s="1"/>
  <c r="R75" i="1"/>
  <c r="R76" i="1" s="1"/>
  <c r="R79" i="1" s="1"/>
  <c r="R53" i="4"/>
  <c r="R20" i="4" s="1"/>
  <c r="R55" i="4"/>
  <c r="R22" i="4" s="1"/>
  <c r="R77" i="1"/>
  <c r="R80" i="1" s="1"/>
  <c r="R52" i="4" l="1"/>
  <c r="R19" i="4" s="1"/>
  <c r="R54" i="4"/>
  <c r="R21" i="4" s="1"/>
</calcChain>
</file>

<file path=xl/sharedStrings.xml><?xml version="1.0" encoding="utf-8"?>
<sst xmlns="http://schemas.openxmlformats.org/spreadsheetml/2006/main" count="743" uniqueCount="392">
  <si>
    <t>WACC</t>
  </si>
  <si>
    <t>Fair Value Share Price</t>
  </si>
  <si>
    <t>Target gearing</t>
  </si>
  <si>
    <t>Shares outstanding</t>
  </si>
  <si>
    <t>After Tax Cost of Debt</t>
  </si>
  <si>
    <t>Equity Value (Market Cap)</t>
  </si>
  <si>
    <t>Tax rate</t>
  </si>
  <si>
    <t>Cash</t>
  </si>
  <si>
    <t>Cost of debt</t>
  </si>
  <si>
    <t>Debt</t>
  </si>
  <si>
    <t>CAPM Cost of Equity</t>
  </si>
  <si>
    <t>Enterprise Value</t>
  </si>
  <si>
    <t>Beta</t>
  </si>
  <si>
    <t>Present value of forecast FCF</t>
  </si>
  <si>
    <t>Market risk premium</t>
  </si>
  <si>
    <t>Present value of terminal value</t>
  </si>
  <si>
    <t>Expected market return</t>
  </si>
  <si>
    <t xml:space="preserve">Perpetual growth of firm cash flows </t>
  </si>
  <si>
    <t>Terminal year Revenue</t>
  </si>
  <si>
    <t>10-yr US government bond rate</t>
  </si>
  <si>
    <t>Revenue muliple</t>
  </si>
  <si>
    <t>Valuation date</t>
  </si>
  <si>
    <t>Terminal year EBITDA</t>
  </si>
  <si>
    <t>EBITDA multiple</t>
  </si>
  <si>
    <t>WACC Assumptions</t>
  </si>
  <si>
    <t>Enterprise Value Perpetual Growth Method</t>
  </si>
  <si>
    <t>Enterprise Value EBITDA Multiple Method</t>
  </si>
  <si>
    <t>Free cash flows to the firm for valuation (FCFF)</t>
  </si>
  <si>
    <t>*All dollar amounts in millions</t>
  </si>
  <si>
    <t>Cashflow Forecast</t>
  </si>
  <si>
    <t>DCF Valuation Results</t>
  </si>
  <si>
    <t>DCF Summary - Valuation Results</t>
  </si>
  <si>
    <t>Check: Change in cash &amp; equivalents</t>
  </si>
  <si>
    <t xml:space="preserve"> </t>
  </si>
  <si>
    <t>Diluted shares outstanding (millions)</t>
  </si>
  <si>
    <t>Basic shares outstanding (millions)</t>
  </si>
  <si>
    <t>EBITDA / Notional Interest Expense</t>
  </si>
  <si>
    <t>Net Debt to EBITDA</t>
  </si>
  <si>
    <t>Adjusted Interest Expense (for debt sizing only)</t>
  </si>
  <si>
    <t>Ending Net Debt Balance</t>
  </si>
  <si>
    <t>Ending Debt Balance</t>
  </si>
  <si>
    <t>Ending Cash Balance</t>
  </si>
  <si>
    <t>Net Cashflows</t>
  </si>
  <si>
    <t>Dividends (incl. distributions of cash balance)</t>
  </si>
  <si>
    <t>Equity issuance / repurchase</t>
  </si>
  <si>
    <t>Cashflow Available for Equity Distributions</t>
  </si>
  <si>
    <t>Acquisitions</t>
  </si>
  <si>
    <t>Issuance / repayment of long-term debt</t>
  </si>
  <si>
    <t xml:space="preserve">Interest expense </t>
  </si>
  <si>
    <t>Free Cashflows / Cashflows for Debt Service</t>
  </si>
  <si>
    <t>Working capital and other adjustments</t>
  </si>
  <si>
    <t>DCF Summary - Financing Cashflows</t>
  </si>
  <si>
    <t>EBITDA Margin</t>
  </si>
  <si>
    <t>EBITDA Growth</t>
  </si>
  <si>
    <t>Stuart Weizman EBIT Margin</t>
  </si>
  <si>
    <t>Kate Spade EBIT Margin</t>
  </si>
  <si>
    <t>Coach EBIT Margin</t>
  </si>
  <si>
    <t>Total EBIT Margin</t>
  </si>
  <si>
    <t>Sturat Weizman EBIT Growth</t>
  </si>
  <si>
    <t>Kate Spade EBIT Growth</t>
  </si>
  <si>
    <t>Coach EBIT Growth</t>
  </si>
  <si>
    <t>Total EBIT Growth</t>
  </si>
  <si>
    <t>Stuart Weizman % of Total Revenues</t>
  </si>
  <si>
    <t>Kate Spade % of Total Revenues</t>
  </si>
  <si>
    <t>Coach % of Total Revenues</t>
  </si>
  <si>
    <t>Stuart Weizman Revenue Growth</t>
  </si>
  <si>
    <t>Kate Spade Revenue Growth</t>
  </si>
  <si>
    <t>Coach Revenue Growth</t>
  </si>
  <si>
    <t>Total Revenue Growth</t>
  </si>
  <si>
    <t>DCF Summary - Segmented Operating Metrics</t>
  </si>
  <si>
    <t>EBITDA margin</t>
  </si>
  <si>
    <t>EBITDA growth</t>
  </si>
  <si>
    <t>EBITDA</t>
  </si>
  <si>
    <t>EBIT margin</t>
  </si>
  <si>
    <t>EBIT growth</t>
  </si>
  <si>
    <t>Total EBIT</t>
  </si>
  <si>
    <t>Total SG&amp;A</t>
  </si>
  <si>
    <t>Total COGS</t>
  </si>
  <si>
    <t>Revenue growth</t>
  </si>
  <si>
    <t>Total Revenues</t>
  </si>
  <si>
    <t>DCF Summary - Operating Cashflows</t>
  </si>
  <si>
    <t>[input]</t>
  </si>
  <si>
    <t>[mm]</t>
  </si>
  <si>
    <t>[%]</t>
  </si>
  <si>
    <t>Stock-based compensation % of revenues</t>
  </si>
  <si>
    <t>Other Income Statement Assumptions</t>
  </si>
  <si>
    <t>[calc]</t>
  </si>
  <si>
    <t>[$mm]</t>
  </si>
  <si>
    <t>PP&amp;E ending balance (net)</t>
  </si>
  <si>
    <t>Adjustments to PPE</t>
  </si>
  <si>
    <t>Purchases of PPE</t>
  </si>
  <si>
    <t>Depreciation</t>
  </si>
  <si>
    <t>PP&amp;E beginning balance (net)</t>
  </si>
  <si>
    <t xml:space="preserve">[calc] </t>
  </si>
  <si>
    <t>Capex as % of depreciation</t>
  </si>
  <si>
    <t>Depreciation as % of sales</t>
  </si>
  <si>
    <t>Depreciation as % of beginning balance</t>
  </si>
  <si>
    <t>Capex as % of revenues [not in use]</t>
  </si>
  <si>
    <t>PP&amp;E, Depreciation and Capex Assumptions</t>
  </si>
  <si>
    <t>Net Working Capital Change</t>
  </si>
  <si>
    <t>Net Working Capital as % of revenue</t>
  </si>
  <si>
    <t>Net Working Capital</t>
  </si>
  <si>
    <t>Other non-current liabilities</t>
  </si>
  <si>
    <t>Accrued liabilities</t>
  </si>
  <si>
    <t>Accounts payable</t>
  </si>
  <si>
    <t>Other assets</t>
  </si>
  <si>
    <t>Other current assets</t>
  </si>
  <si>
    <t>Inventories</t>
  </si>
  <si>
    <t>Accounts receivable</t>
  </si>
  <si>
    <t>% of Revenue or COGS</t>
  </si>
  <si>
    <t>Working Capital and Other</t>
  </si>
  <si>
    <t>Adjusted EBIT Margin</t>
  </si>
  <si>
    <t>Total Adjusted EBIT</t>
  </si>
  <si>
    <t>Stuart Weizman EBIT</t>
  </si>
  <si>
    <t>Kate Spade EBIT</t>
  </si>
  <si>
    <t>Coach EBIT</t>
  </si>
  <si>
    <t>EBIT as % of Revenue</t>
  </si>
  <si>
    <r>
      <t xml:space="preserve">EBIT </t>
    </r>
    <r>
      <rPr>
        <sz val="8"/>
        <rFont val="Arial"/>
        <family val="2"/>
      </rPr>
      <t>[for reference only]</t>
    </r>
  </si>
  <si>
    <t>Corporate SG&amp;A</t>
  </si>
  <si>
    <t>Stuart Weizman SG&amp;A</t>
  </si>
  <si>
    <t>Kate Spade SG&amp;A</t>
  </si>
  <si>
    <t>Coach SG&amp;A</t>
  </si>
  <si>
    <t>As a % of Revenue</t>
  </si>
  <si>
    <t>SG&amp;A</t>
  </si>
  <si>
    <t>Stuart Weizman COGS</t>
  </si>
  <si>
    <t>Kate Spade COGS</t>
  </si>
  <si>
    <t>Coach COGS</t>
  </si>
  <si>
    <t>COGS</t>
  </si>
  <si>
    <t xml:space="preserve">Costs &amp; Working Capital Forecast Model </t>
  </si>
  <si>
    <t>Growth rate</t>
  </si>
  <si>
    <t xml:space="preserve">Total revenues </t>
  </si>
  <si>
    <t>% of Total Revenues</t>
  </si>
  <si>
    <t>Stuart Weizman Revenues</t>
  </si>
  <si>
    <t>Kate Spade Revenues</t>
  </si>
  <si>
    <t>Coach Revenues</t>
  </si>
  <si>
    <t>Revenue Forecast Model by Segment</t>
  </si>
  <si>
    <t>[year]</t>
  </si>
  <si>
    <t>Last projected period in model</t>
  </si>
  <si>
    <t>First historic period in model</t>
  </si>
  <si>
    <t>Current period</t>
  </si>
  <si>
    <t>Most recent period</t>
  </si>
  <si>
    <t>[date]</t>
  </si>
  <si>
    <t>Last projected reporting date in model</t>
  </si>
  <si>
    <t>First historic reporting date in model</t>
  </si>
  <si>
    <t xml:space="preserve">Next reporting date </t>
  </si>
  <si>
    <t>Most recent reporting date</t>
  </si>
  <si>
    <t>[#]</t>
  </si>
  <si>
    <t>Thousands</t>
  </si>
  <si>
    <t>Months per year</t>
  </si>
  <si>
    <t>Number of forecasted periods in model</t>
  </si>
  <si>
    <t>Number of historical periods in model</t>
  </si>
  <si>
    <t>Days per period</t>
  </si>
  <si>
    <t>Months per period</t>
  </si>
  <si>
    <t>Periodicity</t>
  </si>
  <si>
    <t>Present value date</t>
  </si>
  <si>
    <t>Tapestry</t>
  </si>
  <si>
    <t>[name]</t>
  </si>
  <si>
    <t>Company Name</t>
  </si>
  <si>
    <t>Type</t>
  </si>
  <si>
    <t>Unit</t>
  </si>
  <si>
    <t>Projected Fiscal Years Ending December 31</t>
  </si>
  <si>
    <t>Model Timing Assumptions</t>
  </si>
  <si>
    <t>Check: A = L + E</t>
  </si>
  <si>
    <t>Total Liabilities &amp; Shareholders Equity</t>
    <phoneticPr fontId="0" type="noConversion"/>
  </si>
  <si>
    <t>Total Shareholders' Equity</t>
    <phoneticPr fontId="0" type="noConversion"/>
  </si>
  <si>
    <t>Retained earnings (accumulated deficit)</t>
  </si>
  <si>
    <t>Other comprehensive income</t>
  </si>
  <si>
    <t>Common stock and paid-in capital (from capital structure)</t>
  </si>
  <si>
    <t>Total Liabilities</t>
    <phoneticPr fontId="0" type="noConversion"/>
  </si>
  <si>
    <t>Long-term income taxes payable</t>
  </si>
  <si>
    <t>Deferred income taxes</t>
  </si>
  <si>
    <t>Credit facility for long-term cash balance</t>
  </si>
  <si>
    <t>Long term debt</t>
  </si>
  <si>
    <t>Total Current Liabilities</t>
  </si>
  <si>
    <t>Liabilities &amp; Shareholders Equity</t>
  </si>
  <si>
    <t>Total Assets</t>
  </si>
  <si>
    <t>Deferrred income taxes</t>
  </si>
  <si>
    <t>Intangible assets</t>
  </si>
  <si>
    <t>Goodwill</t>
  </si>
  <si>
    <t>Long-term investments</t>
  </si>
  <si>
    <t>PPE (net)</t>
  </si>
  <si>
    <t>Total Current Assets</t>
  </si>
  <si>
    <t xml:space="preserve">Inventories </t>
  </si>
  <si>
    <t>Short-term investments</t>
  </si>
  <si>
    <t>Cash &amp; equivalents</t>
  </si>
  <si>
    <t>Current Assets</t>
  </si>
  <si>
    <t>Assets</t>
  </si>
  <si>
    <t>Historical and Projected Balance Sheet Statement</t>
  </si>
  <si>
    <t>Other adjustments to income</t>
  </si>
  <si>
    <t>Other financing cash adjustments</t>
  </si>
  <si>
    <t>Other working capital cash adjustments</t>
  </si>
  <si>
    <t>Side Calculations</t>
  </si>
  <si>
    <t>Check Cash</t>
  </si>
  <si>
    <t>Ending cash balance</t>
  </si>
  <si>
    <t>Change in cash &amp; equivalents</t>
  </si>
  <si>
    <t>Beginning cash balance</t>
  </si>
  <si>
    <t>FX Effects</t>
  </si>
  <si>
    <t>Cash Flow from Financing Activities</t>
  </si>
  <si>
    <t>Other</t>
  </si>
  <si>
    <t>Dividends paid</t>
  </si>
  <si>
    <t>Debt issuance costs</t>
  </si>
  <si>
    <t>Borrowings (repayments) to achieve target debt balance</t>
  </si>
  <si>
    <t>Repayment of revolving credit facility</t>
  </si>
  <si>
    <t>Borrowings under revolving credit facility</t>
  </si>
  <si>
    <t>Repayment of long-term debt</t>
  </si>
  <si>
    <t>Issuance of long-term debt</t>
  </si>
  <si>
    <t>Proceeds from share-based awards</t>
  </si>
  <si>
    <t>Repurchase of common stock</t>
  </si>
  <si>
    <t>Issuance of common stock</t>
  </si>
  <si>
    <t>Funds From Financing Activities</t>
  </si>
  <si>
    <t>Cash flows available for debt repayment</t>
  </si>
  <si>
    <t>Cash Flow from Investing Activities</t>
  </si>
  <si>
    <t>Sale (purchase) of investments</t>
  </si>
  <si>
    <t>Acquisitions, net of cash acquired</t>
  </si>
  <si>
    <t>Funds From Investing Activities</t>
  </si>
  <si>
    <t>Cash Flow from Operating Activities</t>
  </si>
  <si>
    <t>Change in working capital</t>
  </si>
  <si>
    <t>Funds from operations</t>
  </si>
  <si>
    <t>Other non-cash</t>
  </si>
  <si>
    <t>Deferred taxes</t>
  </si>
  <si>
    <t>Provision for bad debt</t>
  </si>
  <si>
    <t>Integration and restructuring activities</t>
  </si>
  <si>
    <t>Stock-based compensation and tax benefits</t>
  </si>
  <si>
    <t>Depreciation of PP&amp;E</t>
  </si>
  <si>
    <t>Net income (loss)</t>
  </si>
  <si>
    <t>Funds From Operating Activities</t>
  </si>
  <si>
    <t>Historical and Projected Cash Flow Statement</t>
  </si>
  <si>
    <t xml:space="preserve">Equity cashflow per share (diluted including debt drawdowns) </t>
  </si>
  <si>
    <t>Dividend per share (diluted)</t>
  </si>
  <si>
    <t>Diluted adjusted earnings (loss) per share</t>
  </si>
  <si>
    <t>Diluted shares outstanding</t>
  </si>
  <si>
    <t>Basic shares outstanding</t>
  </si>
  <si>
    <t>Provision for income taxes</t>
  </si>
  <si>
    <t>Earnings before taxes</t>
  </si>
  <si>
    <t>Interest expense</t>
  </si>
  <si>
    <t>Adjusted EBITDA</t>
  </si>
  <si>
    <t xml:space="preserve">Total EBITDA </t>
  </si>
  <si>
    <t>Add: Integration and restructuring activities</t>
  </si>
  <si>
    <t>Add: Stock-based compensation</t>
  </si>
  <si>
    <t>Add: Total D&amp;A</t>
  </si>
  <si>
    <t>Stuart Weizman revenues</t>
  </si>
  <si>
    <t>Kate Spade revenues</t>
  </si>
  <si>
    <t>Coach revenues</t>
  </si>
  <si>
    <t>($ in millions of U.S. dollars except per share amounts)</t>
  </si>
  <si>
    <t>Historical and Projected Income Statement</t>
  </si>
  <si>
    <t>Retained earnings end of year</t>
  </si>
  <si>
    <t>Adjustment</t>
  </si>
  <si>
    <t>[input, calc]</t>
  </si>
  <si>
    <t>Dividends</t>
  </si>
  <si>
    <t xml:space="preserve">GAAP Net income </t>
  </si>
  <si>
    <t>Retained earnings beginning of year</t>
  </si>
  <si>
    <t>Common Stock &amp; Paid-in Capital (Ending Balance)</t>
  </si>
  <si>
    <t>Adjustments and stock compensation</t>
  </si>
  <si>
    <t>[calc, input]</t>
  </si>
  <si>
    <t>Equity repurchase</t>
  </si>
  <si>
    <t>Equity issuance</t>
  </si>
  <si>
    <t>Common stock &amp; paid-in capital (beginning balance)</t>
  </si>
  <si>
    <t xml:space="preserve">Common Equity and Retained Earnings </t>
  </si>
  <si>
    <t>Dividends Paid</t>
  </si>
  <si>
    <t>Dividends % of Cashflows Available</t>
  </si>
  <si>
    <t>Total Cashflows Available for Dividends</t>
  </si>
  <si>
    <t>Equity Issuance (Repurchase)</t>
  </si>
  <si>
    <t>Cashflows for Equity</t>
  </si>
  <si>
    <t>Cashflow after Debt Drawdown and Repayment</t>
  </si>
  <si>
    <t>Interest Expense for Additional Debt Drawn</t>
  </si>
  <si>
    <t>Debt Repayment</t>
  </si>
  <si>
    <t xml:space="preserve">Debt Issuance for Leverage Target </t>
  </si>
  <si>
    <t>Debt Issuance for Min Cash Balance</t>
  </si>
  <si>
    <t>Excess Funds above Min Cash Balance</t>
  </si>
  <si>
    <t>Required Funding to Maintain Min Cash Balance</t>
  </si>
  <si>
    <t>Excess cash balance for dividend (beginning of period)</t>
  </si>
  <si>
    <t>Less: Target Cash Balance (negative)</t>
  </si>
  <si>
    <t>Cash at beginning of period</t>
  </si>
  <si>
    <t>Cashflow for Debt Drawdown for Min Cash Balance</t>
  </si>
  <si>
    <t>Scheduled Debt Repayment</t>
  </si>
  <si>
    <t>Other items</t>
  </si>
  <si>
    <t xml:space="preserve">Sale (Purchase) of Investments </t>
  </si>
  <si>
    <t>Less: Acquisitions</t>
  </si>
  <si>
    <t>Cashflow available for Debt Service</t>
  </si>
  <si>
    <t>Less: Working Capital &amp; Other Adjustments</t>
  </si>
  <si>
    <t xml:space="preserve">Less: Estimated Taxes </t>
  </si>
  <si>
    <t>Less: Capital Expenditures</t>
  </si>
  <si>
    <t>Less: Income Statement Adjustments</t>
  </si>
  <si>
    <t>Less: Interest Expense on Opening and Drawdown for Leverage</t>
  </si>
  <si>
    <t xml:space="preserve">Adjusted EBITDA </t>
  </si>
  <si>
    <t>Cashflows Available for Period</t>
  </si>
  <si>
    <t>Cashflows Available for Equity</t>
  </si>
  <si>
    <r>
      <rPr>
        <vertAlign val="superscript"/>
        <sz val="8"/>
        <rFont val="Arial"/>
        <family val="2"/>
      </rPr>
      <t xml:space="preserve">4 </t>
    </r>
    <r>
      <rPr>
        <sz val="8"/>
        <rFont val="Arial"/>
        <family val="2"/>
      </rPr>
      <t>Residual cash remaining in the system is determined by the dividend payout ratio in the below section</t>
    </r>
  </si>
  <si>
    <r>
      <rPr>
        <vertAlign val="superscript"/>
        <sz val="8"/>
        <rFont val="Arial"/>
        <family val="2"/>
      </rPr>
      <t>3</t>
    </r>
    <r>
      <rPr>
        <sz val="8"/>
        <rFont val="Arial"/>
        <family val="2"/>
      </rPr>
      <t xml:space="preserve"> The input for sizing the target debt amount is Net Debt / EBITDA, which is common, although for Netflix other metrics should be evaluated in conjunction with setting a Nebt Debt / EBITDA target</t>
    </r>
  </si>
  <si>
    <r>
      <rPr>
        <vertAlign val="superscript"/>
        <sz val="8"/>
        <rFont val="Arial"/>
        <family val="2"/>
      </rPr>
      <t>2</t>
    </r>
    <r>
      <rPr>
        <sz val="8"/>
        <rFont val="Arial"/>
        <family val="2"/>
      </rPr>
      <t xml:space="preserve"> Subject to funding any operating deficits to prevent the cash balance from turning negative, this section calculates how much debt would need to be drawn or repaid in order to achieve the targeteted debt metric</t>
    </r>
  </si>
  <si>
    <r>
      <rPr>
        <vertAlign val="superscript"/>
        <sz val="8"/>
        <rFont val="Arial"/>
        <family val="2"/>
      </rPr>
      <t>1</t>
    </r>
    <r>
      <rPr>
        <sz val="8"/>
        <rFont val="Arial"/>
        <family val="2"/>
      </rPr>
      <t xml:space="preserve"> Any shortfall in operating cashflows that would cause the cash balance to dip below zerio will automatically be funded by additional draws on the credit facility</t>
    </r>
  </si>
  <si>
    <t>Target Debt Ending Balance</t>
  </si>
  <si>
    <t xml:space="preserve">Use debt cap?      </t>
  </si>
  <si>
    <t>Target Debt Cap</t>
  </si>
  <si>
    <t>Interest Expense (on average balance for  debt sizing)</t>
  </si>
  <si>
    <t>Net Debt</t>
  </si>
  <si>
    <t>Adjusted EBITDA / Interest Expense for Debt Sizing (Output)</t>
  </si>
  <si>
    <t>Net Debt / Adjusted EBITDA (Output)</t>
  </si>
  <si>
    <t>EBITDA / Interest Expense for Debt Sizing (Output)</t>
  </si>
  <si>
    <t>Net Debt / EBITDA (Output)</t>
  </si>
  <si>
    <t>[times]</t>
  </si>
  <si>
    <r>
      <t>Net Debt / EBITDA (Input)</t>
    </r>
    <r>
      <rPr>
        <vertAlign val="superscript"/>
        <sz val="8"/>
        <rFont val="Arial"/>
        <family val="2"/>
      </rPr>
      <t>1,2,3,4</t>
    </r>
  </si>
  <si>
    <t xml:space="preserve">Sizing of Debt Drawdown </t>
  </si>
  <si>
    <t>Target Debt Sizing</t>
  </si>
  <si>
    <r>
      <rPr>
        <vertAlign val="superscript"/>
        <sz val="8"/>
        <rFont val="Arial"/>
        <family val="2"/>
      </rPr>
      <t xml:space="preserve">2 </t>
    </r>
    <r>
      <rPr>
        <sz val="8"/>
        <rFont val="Arial"/>
        <family val="2"/>
      </rPr>
      <t xml:space="preserve">The credit facility is modeled as revolver to achieve target debt balance with no current portion of maturing debt  </t>
    </r>
  </si>
  <si>
    <r>
      <rPr>
        <vertAlign val="superscript"/>
        <sz val="8"/>
        <rFont val="Arial"/>
        <family val="2"/>
      </rPr>
      <t xml:space="preserve">1 </t>
    </r>
    <r>
      <rPr>
        <sz val="8"/>
        <rFont val="Arial"/>
        <family val="2"/>
      </rPr>
      <t xml:space="preserve">To avoid need for macros to break iteration, interest expense is approximated based on opening account balances; interest expense should be estimated based on a blended interest rate </t>
    </r>
  </si>
  <si>
    <t>Total Interest Expense on Debt</t>
  </si>
  <si>
    <t>Interest Expense on Opening and Drawdowns for Leverage Target</t>
  </si>
  <si>
    <t>Interest Rate on Drawn Amount</t>
  </si>
  <si>
    <r>
      <t>Revolver Amount Outstanding (Ending)</t>
    </r>
    <r>
      <rPr>
        <vertAlign val="superscript"/>
        <sz val="8"/>
        <rFont val="Arial"/>
        <family val="2"/>
      </rPr>
      <t>2</t>
    </r>
  </si>
  <si>
    <t>Repayments for Leverage Target</t>
  </si>
  <si>
    <t>Drawings for Leverage Target</t>
  </si>
  <si>
    <t>Drawings for Min Cash Balance</t>
  </si>
  <si>
    <t>Facility Amount Outstanding (Beginning)</t>
  </si>
  <si>
    <t>B. Credit Facility for Target Debt Balance</t>
  </si>
  <si>
    <t>Interest Rate (approximation)</t>
  </si>
  <si>
    <r>
      <t>Interest Expense</t>
    </r>
    <r>
      <rPr>
        <vertAlign val="superscript"/>
        <sz val="8"/>
        <rFont val="Arial"/>
        <family val="2"/>
      </rPr>
      <t>1</t>
    </r>
  </si>
  <si>
    <t>Long-Term Debt Outstanding (Ending)</t>
  </si>
  <si>
    <t>Scheduled Repayments</t>
  </si>
  <si>
    <t xml:space="preserve">New Debt Issued </t>
  </si>
  <si>
    <t>Long-Term Debt Outstanding (Beginning)</t>
  </si>
  <si>
    <t>A. Existing Scheduled Debt Facilities</t>
  </si>
  <si>
    <t xml:space="preserve">EBITDA </t>
  </si>
  <si>
    <t xml:space="preserve">Total Interest Expense </t>
  </si>
  <si>
    <t>Debt Metrics Summary</t>
  </si>
  <si>
    <t>Ending Debt Outstanding</t>
  </si>
  <si>
    <t>Repayments</t>
  </si>
  <si>
    <t>New Additions</t>
  </si>
  <si>
    <t>Beginning Debt Outstanding</t>
  </si>
  <si>
    <t>Total Debt Outstanding Summary</t>
  </si>
  <si>
    <t>Debt Drawdown and Repayment Summary</t>
  </si>
  <si>
    <t>Comparisons</t>
  </si>
  <si>
    <t>PV Free Cash Flows to the Firm (FCFF)</t>
  </si>
  <si>
    <t>Discount factor</t>
  </si>
  <si>
    <t>Cost of capital</t>
  </si>
  <si>
    <t>Years to discount</t>
  </si>
  <si>
    <t>Free cash flows to the firm (FCFF)</t>
  </si>
  <si>
    <t>Change in working capital and other (cashflow statement)</t>
  </si>
  <si>
    <t>Add: D&amp;A &amp; Non-Cash Expenses (incomen statement)</t>
  </si>
  <si>
    <t>Less: Tax (EBIT * Tax Rate)</t>
  </si>
  <si>
    <t>Free Cash Flows</t>
  </si>
  <si>
    <t>Projected Fiscal Years Ending March 31</t>
  </si>
  <si>
    <t>Free Cashflow Valuation</t>
  </si>
  <si>
    <t>Next Year End Date</t>
  </si>
  <si>
    <t>Net debt</t>
  </si>
  <si>
    <t>Valuation Date</t>
  </si>
  <si>
    <t>Cash (hardcode as of valuation date)</t>
  </si>
  <si>
    <t>Diluted Shares outstanding</t>
  </si>
  <si>
    <t>Debt (hardcode as of valuation date)</t>
  </si>
  <si>
    <t>Perpetual growth of firm cash flows (post year 5)</t>
  </si>
  <si>
    <t>Forecast period as % of Enterprise Value</t>
  </si>
  <si>
    <t>After Tax Cost Of Debt</t>
  </si>
  <si>
    <t>Terminal value as % of Enterprise Value</t>
  </si>
  <si>
    <t>Forecast period as % of total value</t>
  </si>
  <si>
    <t>Terminal value</t>
  </si>
  <si>
    <t>CAPM Cost Of Equity</t>
  </si>
  <si>
    <t>Last forecast Revenue</t>
  </si>
  <si>
    <t>Terminal value as % of total value</t>
  </si>
  <si>
    <t>Revenue Multiple</t>
  </si>
  <si>
    <t>Last forecast EBITDA</t>
  </si>
  <si>
    <t xml:space="preserve">Terminal value </t>
  </si>
  <si>
    <t>[1=EV/EBITDA; 0=EV/Revenue]</t>
  </si>
  <si>
    <t>EBITDA Multiple</t>
  </si>
  <si>
    <t>Grown TV FCFF</t>
  </si>
  <si>
    <t>US treasury</t>
  </si>
  <si>
    <t>FCFF Fair Value Multiple Method [select 1 or 2 and input multiple]</t>
  </si>
  <si>
    <t>FCFF Fair Value Perpetuity Method</t>
  </si>
  <si>
    <t>WACC Calculation</t>
  </si>
  <si>
    <t>Assumptions</t>
  </si>
  <si>
    <t>Exit multiple</t>
  </si>
  <si>
    <t>Perpetual growth rate</t>
  </si>
  <si>
    <t xml:space="preserve">Cost of debt (pre-tax) </t>
  </si>
  <si>
    <t xml:space="preserve">Risk-free rate </t>
  </si>
  <si>
    <t xml:space="preserve">Justification </t>
  </si>
  <si>
    <t xml:space="preserve">Key Metric </t>
  </si>
  <si>
    <t>Key Metrics</t>
  </si>
  <si>
    <t>Valuation Assumptions</t>
  </si>
  <si>
    <r>
      <t>Capex (% of revenue)
(</t>
    </r>
    <r>
      <rPr>
        <i/>
        <sz val="8"/>
        <color rgb="FF262626"/>
        <rFont val="Helvetica"/>
        <family val="2"/>
      </rPr>
      <t>Avg '19-'26)</t>
    </r>
  </si>
  <si>
    <r>
      <t xml:space="preserve">Total EBITDA Margin
</t>
    </r>
    <r>
      <rPr>
        <i/>
        <sz val="8"/>
        <color rgb="FF262626"/>
        <rFont val="Helvetica"/>
        <family val="2"/>
      </rPr>
      <t>(Avg '19-'26)</t>
    </r>
  </si>
  <si>
    <r>
      <t xml:space="preserve">Total EBITDA
</t>
    </r>
    <r>
      <rPr>
        <i/>
        <sz val="8"/>
        <color rgb="FF262626"/>
        <rFont val="Helvetica"/>
        <family val="2"/>
      </rPr>
      <t>(CAGR '18-'26)</t>
    </r>
  </si>
  <si>
    <r>
      <t xml:space="preserve">Stuart Weizman EBIT Margin
</t>
    </r>
    <r>
      <rPr>
        <i/>
        <sz val="8"/>
        <color rgb="FF262626"/>
        <rFont val="Helvetica"/>
        <family val="2"/>
      </rPr>
      <t>(Avg '19-'26)</t>
    </r>
  </si>
  <si>
    <r>
      <t xml:space="preserve">Kate Spade EBIT Margin
</t>
    </r>
    <r>
      <rPr>
        <i/>
        <sz val="8"/>
        <color rgb="FF262626"/>
        <rFont val="Helvetica"/>
        <family val="2"/>
      </rPr>
      <t>(Avg '19-'26)</t>
    </r>
  </si>
  <si>
    <r>
      <t xml:space="preserve">Coach EBIT Margin
</t>
    </r>
    <r>
      <rPr>
        <i/>
        <sz val="8"/>
        <color rgb="FF262626"/>
        <rFont val="Helvetica"/>
        <family val="2"/>
      </rPr>
      <t>(Avg '19-'26)</t>
    </r>
  </si>
  <si>
    <r>
      <t xml:space="preserve">Total EBIT Margin
</t>
    </r>
    <r>
      <rPr>
        <i/>
        <sz val="8"/>
        <color rgb="FF262626"/>
        <rFont val="Helvetica"/>
        <family val="2"/>
      </rPr>
      <t>(Avg '19-'26)</t>
    </r>
  </si>
  <si>
    <r>
      <t xml:space="preserve">Stuart Weizman Revenue
</t>
    </r>
    <r>
      <rPr>
        <i/>
        <sz val="8"/>
        <color rgb="FF262626"/>
        <rFont val="Helvetica"/>
        <family val="2"/>
      </rPr>
      <t>(CAGR '18-'26)</t>
    </r>
  </si>
  <si>
    <r>
      <t xml:space="preserve">Kate Spade Revenue
</t>
    </r>
    <r>
      <rPr>
        <i/>
        <sz val="8"/>
        <color rgb="FF262626"/>
        <rFont val="Helvetica"/>
        <family val="2"/>
      </rPr>
      <t>(CAGR '18-'26)</t>
    </r>
  </si>
  <si>
    <r>
      <t xml:space="preserve">Coach Revenue
</t>
    </r>
    <r>
      <rPr>
        <i/>
        <sz val="8"/>
        <color rgb="FF262626"/>
        <rFont val="Helvetica"/>
        <family val="2"/>
      </rPr>
      <t>(CAGR '18-'26)</t>
    </r>
  </si>
  <si>
    <r>
      <t xml:space="preserve">Total Revenue
</t>
    </r>
    <r>
      <rPr>
        <i/>
        <sz val="8"/>
        <color rgb="FF262626"/>
        <rFont val="Helvetica"/>
        <family val="2"/>
      </rPr>
      <t>(CAGR '18-'26)</t>
    </r>
  </si>
  <si>
    <t>Long-Term</t>
  </si>
  <si>
    <t>CAGR/Avg</t>
  </si>
  <si>
    <t>Operating Assumptions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</si>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</sst>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3" formatCode="_-* #,##0.00_-;\-* #,##0.00_-;_-* &quot;-&quot;??_-;_-@_-"/>
    <numFmt numFmtId="164" formatCode="0.0%"/>
    <numFmt numFmtId="165" formatCode="&quot;$&quot;#,##0.00"/>
    <numFmt numFmtId="166" formatCode="_-* #,##0_-;\-* #,##0_-;_-* &quot;-&quot;??_-;_-@_-"/>
    <numFmt numFmtId="167" formatCode="#,##0;\(#,##0\);\-"/>
    <numFmt numFmtId="168" formatCode="#,##0;[Red]\(#,##0\);\-"/>
    <numFmt numFmtId="169" formatCode="#,##0;[Red]\(#,##0\)"/>
    <numFmt numFmtId="170" formatCode="0.0\x"/>
    <numFmt numFmtId="171" formatCode="#,##0.0;\(#,##0.0\);\-"/>
    <numFmt numFmtId="172" formatCode="#&quot;E&quot;"/>
    <numFmt numFmtId="173" formatCode="_(&quot;$&quot;* #,##0.00_);_(&quot;$&quot;* \(#,##0.00\);_(&quot;$&quot;* &quot;-&quot;??_);_(@_)"/>
    <numFmt numFmtId="174" formatCode="#,##0.0\ \x;\(#,##0.0\ \x\);\-"/>
    <numFmt numFmtId="175" formatCode="0.0%;\(0.0%\);\-\%"/>
    <numFmt numFmtId="176" formatCode="_(0.0%_);\(0.0%\);_(&quot;–&quot;_)_%;_(@_)_%"/>
    <numFmt numFmtId="177" formatCode="&quot;Check&quot;;&quot;Check&quot;;&quot;OK&quot;"/>
    <numFmt numFmtId="178" formatCode="0%_);\(0%\);0%_);@_)"/>
    <numFmt numFmtId="179" formatCode="_(* #,##0_);_(* \(#,##0\);_(* &quot;-&quot;??_);_(@_)"/>
    <numFmt numFmtId="180" formatCode="#,##0.0%_);\(#,##0.0%\);#,##0.0%_);@_%_)"/>
    <numFmt numFmtId="181" formatCode="_(* #,##0.00_);_(* \(#,##0.00\);_(* &quot;-&quot;??_);_(@_)"/>
    <numFmt numFmtId="182" formatCode="_-* #,##0.0_-;\-* #,##0.0_-;_-* &quot;-&quot;??_-;_-@_-"/>
    <numFmt numFmtId="183" formatCode="[$-409]d\-mmm\-yy;@"/>
    <numFmt numFmtId="184" formatCode="#,##0.0"/>
    <numFmt numFmtId="185" formatCode="0.0%;\(0.0%\)"/>
    <numFmt numFmtId="186" formatCode="0.00%;\(0.00%\);\-\%"/>
    <numFmt numFmtId="187" formatCode="#,##0.0\ \x;[Red]\(#,##0.0\ \x\);\-"/>
    <numFmt numFmtId="188" formatCode="&quot;Y&quot;;&quot;N&quot;;&quot;N&quot;"/>
    <numFmt numFmtId="189" formatCode="0.00\x;\(0.00\x\);\-\ \x"/>
    <numFmt numFmtId="190" formatCode="#,##0.00\ \x;\(#,##0.00\ \x\);\-"/>
    <numFmt numFmtId="191" formatCode="#,##0.00\ \x;[Red]\(#,##0.00\ \x\);\-"/>
    <numFmt numFmtId="192" formatCode="_(* #,##0.000_);_(* \(#,##0.000\);_(* &quot;-&quot;??_);_(@_)"/>
    <numFmt numFmtId="193" formatCode="#,##0.00;[Red]\(#,##0.00\);\-"/>
    <numFmt numFmtId="194" formatCode="#,##0.00;\(#,##0.00\);\-"/>
    <numFmt numFmtId="195" formatCode="0.0%;\(0.0%\);\-"/>
    <numFmt numFmtId="196" formatCode="0.0%;[Red]\(0.0%\);\-"/>
    <numFmt numFmtId="197" formatCode="0%;[Red]\(0%\);\-"/>
    <numFmt numFmtId="198" formatCode="0.0%;\(0.0\)%"/>
  </numFmts>
  <fonts count="48">
    <font>
      <sz val="11"/>
      <color theme="1"/>
      <name val="Calibri"/>
      <family val="2"/>
      <scheme val="minor"/>
    </font>
    <font>
      <sz val="11"/>
      <color theme="1"/>
      <name val="Calibri"/>
      <family val="2"/>
      <scheme val="minor"/>
    </font>
    <font>
      <sz val="10"/>
      <name val="Arial"/>
      <family val="2"/>
    </font>
    <font>
      <sz val="8"/>
      <color rgb="FF0000FF"/>
      <name val="Arial"/>
      <family val="2"/>
    </font>
    <font>
      <sz val="8"/>
      <name val="Arial"/>
      <family val="2"/>
    </font>
    <font>
      <i/>
      <sz val="8"/>
      <name val="Arial"/>
      <family val="2"/>
    </font>
    <font>
      <b/>
      <sz val="8"/>
      <name val="Arial"/>
      <family val="2"/>
    </font>
    <font>
      <sz val="10"/>
      <color indexed="12"/>
      <name val="Arial"/>
      <family val="2"/>
    </font>
    <font>
      <sz val="8"/>
      <name val="Times New Roman"/>
      <family val="1"/>
    </font>
    <font>
      <b/>
      <sz val="8"/>
      <color theme="1"/>
      <name val="Arial"/>
      <family val="2"/>
    </font>
    <font>
      <b/>
      <sz val="8"/>
      <color indexed="9"/>
      <name val="Arial"/>
      <family val="2"/>
    </font>
    <font>
      <sz val="10"/>
      <name val="Frutiger 45 Light"/>
      <family val="2"/>
    </font>
    <font>
      <sz val="9"/>
      <name val="Arial"/>
      <family val="2"/>
    </font>
    <font>
      <b/>
      <sz val="9"/>
      <color theme="0"/>
      <name val="Arial"/>
      <family val="2"/>
    </font>
    <font>
      <i/>
      <sz val="8"/>
      <color indexed="8"/>
      <name val="Arial"/>
      <family val="2"/>
    </font>
    <font>
      <b/>
      <i/>
      <sz val="8"/>
      <name val="Arial"/>
      <family val="2"/>
    </font>
    <font>
      <b/>
      <sz val="7"/>
      <name val="Arial"/>
      <family val="2"/>
    </font>
    <font>
      <b/>
      <sz val="8"/>
      <color rgb="FF0A0101"/>
      <name val="Arial"/>
      <family val="2"/>
    </font>
    <font>
      <sz val="10"/>
      <color rgb="FFFF0000"/>
      <name val="Arial"/>
      <family val="2"/>
    </font>
    <font>
      <sz val="8"/>
      <color theme="0"/>
      <name val="Arial"/>
      <family val="2"/>
    </font>
    <font>
      <b/>
      <sz val="12"/>
      <color indexed="8"/>
      <name val="Arial"/>
      <family val="2"/>
    </font>
    <font>
      <sz val="10"/>
      <color theme="0"/>
      <name val="Arial"/>
      <family val="2"/>
    </font>
    <font>
      <b/>
      <sz val="10"/>
      <color theme="0"/>
      <name val="Arial"/>
      <family val="2"/>
    </font>
    <font>
      <i/>
      <sz val="10"/>
      <name val="Arial"/>
      <family val="2"/>
    </font>
    <font>
      <sz val="8"/>
      <color indexed="12"/>
      <name val="Arial"/>
      <family val="2"/>
    </font>
    <font>
      <sz val="8"/>
      <color theme="1"/>
      <name val="Calibri"/>
      <family val="2"/>
      <scheme val="minor"/>
    </font>
    <font>
      <sz val="8"/>
      <color indexed="8"/>
      <name val="Arial"/>
      <family val="2"/>
    </font>
    <font>
      <sz val="8"/>
      <color indexed="9"/>
      <name val="Arial"/>
      <family val="2"/>
    </font>
    <font>
      <b/>
      <sz val="10"/>
      <color indexed="9"/>
      <name val="Arial"/>
      <family val="2"/>
    </font>
    <font>
      <sz val="8"/>
      <color rgb="FF0000CC"/>
      <name val="Arial"/>
      <family val="2"/>
    </font>
    <font>
      <sz val="10"/>
      <color rgb="FF0000FF"/>
      <name val="Arial"/>
      <family val="2"/>
    </font>
    <font>
      <b/>
      <sz val="8"/>
      <color indexed="8"/>
      <name val="Arial"/>
      <family val="2"/>
    </font>
    <font>
      <b/>
      <sz val="8"/>
      <color indexed="10"/>
      <name val="Arial"/>
      <family val="2"/>
    </font>
    <font>
      <b/>
      <sz val="10"/>
      <name val="Arial"/>
      <family val="2"/>
    </font>
    <font>
      <u/>
      <sz val="8"/>
      <name val="Arial"/>
      <family val="2"/>
    </font>
    <font>
      <sz val="8"/>
      <color theme="1"/>
      <name val="Arial"/>
      <family val="2"/>
    </font>
    <font>
      <vertAlign val="superscript"/>
      <sz val="8"/>
      <name val="Arial"/>
      <family val="2"/>
    </font>
    <font>
      <sz val="8"/>
      <color rgb="FFFF0000"/>
      <name val="Arial"/>
      <family val="2"/>
    </font>
    <font>
      <i/>
      <u/>
      <sz val="8"/>
      <name val="Arial"/>
      <family val="2"/>
    </font>
    <font>
      <b/>
      <sz val="8"/>
      <color theme="0"/>
      <name val="Arial"/>
      <family val="2"/>
    </font>
    <font>
      <b/>
      <sz val="12"/>
      <name val="Arial"/>
      <family val="2"/>
    </font>
    <font>
      <sz val="8"/>
      <name val="Helvetica"/>
      <family val="2"/>
    </font>
    <font>
      <sz val="8"/>
      <color rgb="FF000000"/>
      <name val="Helvetica"/>
      <family val="2"/>
    </font>
    <font>
      <sz val="8"/>
      <color rgb="FF262626"/>
      <name val="Helvetica"/>
      <family val="2"/>
    </font>
    <font>
      <b/>
      <sz val="8"/>
      <color rgb="FF262626"/>
      <name val="Helvetica"/>
      <family val="2"/>
    </font>
    <font>
      <b/>
      <sz val="8"/>
      <color theme="0"/>
      <name val="Helvetica"/>
      <family val="2"/>
    </font>
    <font>
      <b/>
      <sz val="10"/>
      <color theme="0"/>
      <name val="Helvetica"/>
      <family val="2"/>
    </font>
    <font>
      <i/>
      <sz val="8"/>
      <color rgb="FF262626"/>
      <name val="Helvetica"/>
      <family val="2"/>
    </font>
  </fonts>
  <fills count="15">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249977111117893"/>
        <bgColor indexed="64"/>
      </patternFill>
    </fill>
    <fill>
      <patternFill patternType="solid">
        <fgColor theme="2" tint="-9.9978637043366805E-2"/>
        <bgColor indexed="64"/>
      </patternFill>
    </fill>
    <fill>
      <patternFill patternType="lightUp">
        <fgColor theme="3"/>
        <bgColor theme="0"/>
      </patternFill>
    </fill>
    <fill>
      <patternFill patternType="lightUp">
        <fgColor theme="3"/>
      </patternFill>
    </fill>
    <fill>
      <patternFill patternType="lightUp">
        <fgColor theme="3" tint="-0.24994659260841701"/>
        <bgColor theme="0" tint="-4.9989318521683403E-2"/>
      </patternFill>
    </fill>
  </fills>
  <borders count="64">
    <border>
      <left/>
      <right/>
      <top/>
      <bottom/>
      <diagonal/>
    </border>
    <border>
      <left/>
      <right style="thin">
        <color theme="5" tint="0.39997558519241921"/>
      </right>
      <top/>
      <bottom style="thin">
        <color theme="5" tint="0.39997558519241921"/>
      </bottom>
      <diagonal/>
    </border>
    <border>
      <left/>
      <right/>
      <top/>
      <bottom style="thin">
        <color theme="5" tint="0.39997558519241921"/>
      </bottom>
      <diagonal/>
    </border>
    <border>
      <left/>
      <right/>
      <top style="thin">
        <color auto="1"/>
      </top>
      <bottom style="thin">
        <color theme="5" tint="0.39997558519241921"/>
      </bottom>
      <diagonal/>
    </border>
    <border>
      <left style="thin">
        <color theme="5" tint="0.39997558519241921"/>
      </left>
      <right/>
      <top/>
      <bottom style="thin">
        <color theme="5" tint="0.39997558519241921"/>
      </bottom>
      <diagonal/>
    </border>
    <border>
      <left/>
      <right style="thin">
        <color theme="5" tint="0.39997558519241921"/>
      </right>
      <top/>
      <bottom/>
      <diagonal/>
    </border>
    <border>
      <left style="thin">
        <color theme="5" tint="0.39997558519241921"/>
      </left>
      <right/>
      <top/>
      <bottom/>
      <diagonal/>
    </border>
    <border>
      <left/>
      <right/>
      <top style="thin">
        <color auto="1"/>
      </top>
      <bottom/>
      <diagonal/>
    </border>
    <border>
      <left style="thin">
        <color theme="5" tint="0.39997558519241921"/>
      </left>
      <right/>
      <top style="thin">
        <color indexed="64"/>
      </top>
      <bottom/>
      <diagonal/>
    </border>
    <border>
      <left/>
      <right/>
      <top/>
      <bottom style="thin">
        <color indexed="64"/>
      </bottom>
      <diagonal/>
    </border>
    <border>
      <left style="thin">
        <color theme="5" tint="0.39997558519241921"/>
      </left>
      <right/>
      <top/>
      <bottom style="thin">
        <color indexed="64"/>
      </bottom>
      <diagonal/>
    </border>
    <border>
      <left/>
      <right style="thin">
        <color theme="5" tint="0.39997558519241921"/>
      </right>
      <top style="thin">
        <color indexed="64"/>
      </top>
      <bottom/>
      <diagonal/>
    </border>
    <border>
      <left/>
      <right style="thin">
        <color theme="5" tint="0.39997558519241921"/>
      </right>
      <top/>
      <bottom style="thin">
        <color indexed="64"/>
      </bottom>
      <diagonal/>
    </border>
    <border>
      <left/>
      <right style="thin">
        <color theme="5" tint="0.39997558519241921"/>
      </right>
      <top style="thin">
        <color theme="5" tint="0.39997558519241921"/>
      </top>
      <bottom/>
      <diagonal/>
    </border>
    <border>
      <left/>
      <right/>
      <top style="thin">
        <color theme="5" tint="0.39997558519241921"/>
      </top>
      <bottom/>
      <diagonal/>
    </border>
    <border>
      <left style="thin">
        <color theme="5" tint="0.39997558519241921"/>
      </left>
      <right/>
      <top style="thin">
        <color theme="5" tint="0.39997558519241921"/>
      </top>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indexed="64"/>
      </top>
      <bottom style="thin">
        <color auto="1"/>
      </bottom>
      <diagonal/>
    </border>
    <border>
      <left/>
      <right/>
      <top style="thin">
        <color theme="5" tint="0.39997558519241921"/>
      </top>
      <bottom style="thin">
        <color indexed="64"/>
      </bottom>
      <diagonal/>
    </border>
    <border>
      <left/>
      <right/>
      <top/>
      <bottom style="thin">
        <color indexed="28"/>
      </bottom>
      <diagonal/>
    </border>
    <border>
      <left/>
      <right style="thin">
        <color theme="5" tint="0.39997558519241921"/>
      </right>
      <top style="dashed">
        <color theme="2" tint="-0.24994659260841701"/>
      </top>
      <bottom/>
      <diagonal/>
    </border>
    <border>
      <left/>
      <right/>
      <top style="dashed">
        <color theme="2" tint="-0.24994659260841701"/>
      </top>
      <bottom/>
      <diagonal/>
    </border>
    <border>
      <left style="thin">
        <color theme="5" tint="0.39997558519241921"/>
      </left>
      <right/>
      <top style="dashed">
        <color theme="2" tint="-0.24994659260841701"/>
      </top>
      <bottom/>
      <diagonal/>
    </border>
    <border>
      <left/>
      <right style="thin">
        <color theme="5" tint="0.39997558519241921"/>
      </right>
      <top style="thin">
        <color indexed="64"/>
      </top>
      <bottom style="thin">
        <color indexed="64"/>
      </bottom>
      <diagonal/>
    </border>
    <border>
      <left style="thin">
        <color theme="5" tint="0.39997558519241921"/>
      </left>
      <right/>
      <top style="thin">
        <color indexed="64"/>
      </top>
      <bottom style="thin">
        <color indexed="64"/>
      </bottom>
      <diagonal/>
    </border>
    <border>
      <left/>
      <right/>
      <top style="thin">
        <color theme="5" tint="0.39997558519241921"/>
      </top>
      <bottom style="thin">
        <color theme="5" tint="0.39997558519241921"/>
      </bottom>
      <diagonal/>
    </border>
    <border>
      <left/>
      <right/>
      <top style="hair">
        <color indexed="64"/>
      </top>
      <bottom/>
      <diagonal/>
    </border>
    <border>
      <left style="thin">
        <color theme="5" tint="0.39997558519241921"/>
      </left>
      <right/>
      <top style="hair">
        <color auto="1"/>
      </top>
      <bottom/>
      <diagonal/>
    </border>
    <border>
      <left/>
      <right style="thin">
        <color theme="5" tint="0.39997558519241921"/>
      </right>
      <top style="hair">
        <color auto="1"/>
      </top>
      <bottom/>
      <diagonal/>
    </border>
    <border>
      <left/>
      <right style="thin">
        <color auto="1"/>
      </right>
      <top/>
      <bottom style="thin">
        <color indexed="64"/>
      </bottom>
      <diagonal/>
    </border>
    <border>
      <left style="thin">
        <color auto="1"/>
      </left>
      <right/>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bottom style="medium">
        <color auto="1"/>
      </bottom>
      <diagonal/>
    </border>
    <border>
      <left/>
      <right/>
      <top/>
      <bottom style="thin">
        <color auto="1"/>
      </bottom>
      <diagonal/>
    </border>
    <border>
      <left/>
      <right style="hair">
        <color auto="1"/>
      </right>
      <top/>
      <bottom style="hair">
        <color auto="1"/>
      </bottom>
      <diagonal/>
    </border>
    <border>
      <left/>
      <right/>
      <top/>
      <bottom style="hair">
        <color auto="1"/>
      </bottom>
      <diagonal/>
    </border>
    <border>
      <left style="hair">
        <color indexed="64"/>
      </left>
      <right/>
      <top/>
      <bottom style="hair">
        <color auto="1"/>
      </bottom>
      <diagonal/>
    </border>
    <border>
      <left/>
      <right style="hair">
        <color auto="1"/>
      </right>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thin">
        <color auto="1"/>
      </top>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top/>
      <bottom style="thin">
        <color theme="1" tint="0.24994659260841701"/>
      </bottom>
      <diagonal/>
    </border>
    <border>
      <left/>
      <right style="thin">
        <color theme="5" tint="0.39997558519241921"/>
      </right>
      <top style="thin">
        <color rgb="FFBFBFBF"/>
      </top>
      <bottom style="thin">
        <color theme="5" tint="0.39997558519241921"/>
      </bottom>
      <diagonal/>
    </border>
    <border>
      <left/>
      <right/>
      <top style="thin">
        <color theme="0" tint="-0.14993743705557422"/>
      </top>
      <bottom style="thin">
        <color theme="5" tint="0.39997558519241921"/>
      </bottom>
      <diagonal/>
    </border>
    <border>
      <left/>
      <right/>
      <top style="thin">
        <color theme="0" tint="-0.14990691854609822"/>
      </top>
      <bottom style="thin">
        <color theme="5" tint="0.39997558519241921"/>
      </bottom>
      <diagonal/>
    </border>
    <border>
      <left style="thin">
        <color theme="5" tint="0.39997558519241921"/>
      </left>
      <right/>
      <top style="thin">
        <color theme="0" tint="-0.14990691854609822"/>
      </top>
      <bottom style="thin">
        <color theme="5" tint="0.39997558519241921"/>
      </bottom>
      <diagonal/>
    </border>
    <border>
      <left/>
      <right style="thin">
        <color theme="5" tint="0.39997558519241921"/>
      </right>
      <top style="thin">
        <color rgb="FFBFBFBF"/>
      </top>
      <bottom style="thin">
        <color rgb="FFBFBFBF"/>
      </bottom>
      <diagonal/>
    </border>
    <border>
      <left/>
      <right/>
      <top style="thin">
        <color theme="0" tint="-0.14993743705557422"/>
      </top>
      <bottom style="thin">
        <color theme="0" tint="-0.14990691854609822"/>
      </bottom>
      <diagonal/>
    </border>
    <border>
      <left style="thin">
        <color theme="5" tint="0.39997558519241921"/>
      </left>
      <right/>
      <top style="thin">
        <color theme="0" tint="-0.14990691854609822"/>
      </top>
      <bottom style="thin">
        <color theme="0" tint="-0.14990691854609822"/>
      </bottom>
      <diagonal/>
    </border>
    <border>
      <left/>
      <right style="thin">
        <color theme="5" tint="0.39997558519241921"/>
      </right>
      <top style="thin">
        <color rgb="FFA6A6A6"/>
      </top>
      <bottom style="thin">
        <color rgb="FFBFBFBF"/>
      </bottom>
      <diagonal/>
    </border>
    <border>
      <left style="thin">
        <color theme="5" tint="0.39997558519241921"/>
      </left>
      <right/>
      <top style="thin">
        <color theme="0" tint="-0.14993743705557422"/>
      </top>
      <bottom style="thin">
        <color theme="0" tint="-0.14990691854609822"/>
      </bottom>
      <diagonal/>
    </border>
    <border>
      <left/>
      <right style="thin">
        <color theme="5" tint="0.39997558519241921"/>
      </right>
      <top style="thin">
        <color rgb="FFA6A6A6"/>
      </top>
      <bottom style="thin">
        <color rgb="FFA6A6A6"/>
      </bottom>
      <diagonal/>
    </border>
    <border>
      <left/>
      <right/>
      <top style="thin">
        <color theme="0"/>
      </top>
      <bottom style="thin">
        <color theme="0" tint="-0.14993743705557422"/>
      </bottom>
      <diagonal/>
    </border>
    <border>
      <left style="thin">
        <color theme="5" tint="0.39997558519241921"/>
      </left>
      <right/>
      <top style="thin">
        <color theme="0"/>
      </top>
      <bottom style="thin">
        <color theme="0" tint="-0.14993743705557422"/>
      </bottom>
      <diagonal/>
    </border>
    <border>
      <left/>
      <right style="thin">
        <color theme="5" tint="0.39997558519241921"/>
      </right>
      <top/>
      <bottom style="thin">
        <color theme="0"/>
      </bottom>
      <diagonal/>
    </border>
    <border>
      <left/>
      <right/>
      <top/>
      <bottom style="thin">
        <color rgb="FFFFFFFF"/>
      </bottom>
      <diagonal/>
    </border>
    <border>
      <left style="thin">
        <color theme="5" tint="0.39997558519241921"/>
      </left>
      <right/>
      <top/>
      <bottom style="thin">
        <color rgb="FFFFFFFF"/>
      </bottom>
      <diagonal/>
    </border>
  </borders>
  <cellStyleXfs count="17">
    <xf numFmtId="0" fontId="0" fillId="0" borderId="0"/>
    <xf numFmtId="43"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alignment vertical="top"/>
    </xf>
    <xf numFmtId="166" fontId="7" fillId="0" borderId="0" applyNumberFormat="0" applyFont="0" applyBorder="0" applyAlignment="0" applyProtection="0"/>
    <xf numFmtId="0" fontId="2" fillId="0" borderId="0"/>
    <xf numFmtId="169" fontId="8" fillId="0" borderId="0"/>
    <xf numFmtId="9" fontId="2" fillId="0" borderId="0" applyFont="0" applyFill="0" applyBorder="0" applyAlignment="0" applyProtection="0"/>
    <xf numFmtId="0" fontId="2" fillId="0" borderId="0"/>
    <xf numFmtId="0" fontId="11" fillId="0" borderId="0"/>
    <xf numFmtId="0" fontId="16" fillId="0" borderId="20" applyNumberFormat="0" applyFont="0" applyFill="0" applyAlignment="0" applyProtection="0">
      <alignment horizontal="centerContinuous"/>
    </xf>
    <xf numFmtId="181" fontId="2" fillId="0" borderId="0" applyFont="0" applyFill="0" applyBorder="0" applyAlignment="0" applyProtection="0"/>
    <xf numFmtId="173" fontId="2" fillId="0" borderId="0" applyFont="0" applyFill="0" applyBorder="0" applyAlignment="0" applyProtection="0"/>
    <xf numFmtId="0" fontId="16" fillId="0" borderId="20" applyNumberFormat="0" applyFont="0" applyFill="0" applyAlignment="0" applyProtection="0">
      <alignment horizontal="centerContinuous"/>
    </xf>
    <xf numFmtId="0" fontId="16" fillId="0" borderId="0" applyFill="0" applyBorder="0" applyProtection="0"/>
  </cellStyleXfs>
  <cellXfs count="548">
    <xf numFmtId="0" fontId="0" fillId="0" borderId="0" xfId="0"/>
    <xf numFmtId="0" fontId="2" fillId="0" borderId="0" xfId="4"/>
    <xf numFmtId="0" fontId="3" fillId="2" borderId="0" xfId="4" applyFont="1" applyFill="1"/>
    <xf numFmtId="0" fontId="4" fillId="3" borderId="0" xfId="4" applyFont="1" applyFill="1"/>
    <xf numFmtId="0" fontId="5" fillId="0" borderId="1" xfId="4" applyFont="1" applyBorder="1" applyProtection="1">
      <protection locked="0"/>
    </xf>
    <xf numFmtId="0" fontId="5" fillId="0" borderId="2" xfId="4" applyFont="1" applyBorder="1" applyProtection="1">
      <protection locked="0"/>
    </xf>
    <xf numFmtId="164" fontId="6" fillId="2" borderId="3" xfId="4" applyNumberFormat="1" applyFont="1" applyFill="1" applyBorder="1" applyAlignment="1" applyProtection="1">
      <alignment horizontal="right"/>
      <protection locked="0"/>
    </xf>
    <xf numFmtId="0" fontId="6" fillId="2" borderId="3" xfId="5" applyFont="1" applyFill="1" applyBorder="1" applyProtection="1">
      <alignment vertical="top"/>
      <protection locked="0"/>
    </xf>
    <xf numFmtId="0" fontId="4" fillId="0" borderId="2" xfId="4" applyFont="1" applyBorder="1" applyProtection="1">
      <protection locked="0"/>
    </xf>
    <xf numFmtId="165" fontId="6" fillId="2" borderId="2" xfId="4" applyNumberFormat="1" applyFont="1" applyFill="1" applyBorder="1" applyProtection="1">
      <protection locked="0"/>
    </xf>
    <xf numFmtId="0" fontId="6" fillId="2" borderId="2" xfId="4" applyFont="1" applyFill="1" applyBorder="1" applyProtection="1">
      <protection locked="0"/>
    </xf>
    <xf numFmtId="0" fontId="6" fillId="2" borderId="4" xfId="4" applyFont="1" applyFill="1" applyBorder="1" applyProtection="1">
      <protection locked="0"/>
    </xf>
    <xf numFmtId="0" fontId="5" fillId="0" borderId="5" xfId="4" applyFont="1" applyBorder="1" applyProtection="1">
      <protection locked="0"/>
    </xf>
    <xf numFmtId="0" fontId="5" fillId="0" borderId="0" xfId="4" applyFont="1" applyProtection="1">
      <protection locked="0"/>
    </xf>
    <xf numFmtId="164" fontId="4" fillId="0" borderId="0" xfId="6" applyNumberFormat="1" applyFont="1" applyAlignment="1" applyProtection="1">
      <alignment horizontal="right" vertical="center"/>
      <protection locked="0"/>
    </xf>
    <xf numFmtId="0" fontId="2" fillId="0" borderId="0" xfId="4" applyProtection="1">
      <protection locked="0"/>
    </xf>
    <xf numFmtId="0" fontId="4" fillId="0" borderId="0" xfId="5" applyFont="1" applyProtection="1">
      <alignment vertical="top"/>
      <protection locked="0"/>
    </xf>
    <xf numFmtId="167" fontId="4" fillId="0" borderId="0" xfId="4" applyNumberFormat="1" applyFont="1" applyProtection="1">
      <protection locked="0"/>
    </xf>
    <xf numFmtId="0" fontId="4" fillId="0" borderId="0" xfId="4" applyFont="1" applyProtection="1">
      <protection locked="0"/>
    </xf>
    <xf numFmtId="0" fontId="4" fillId="0" borderId="6" xfId="4" applyFont="1" applyBorder="1" applyProtection="1">
      <protection locked="0"/>
    </xf>
    <xf numFmtId="164" fontId="6" fillId="2" borderId="7" xfId="4" applyNumberFormat="1" applyFont="1" applyFill="1" applyBorder="1" applyAlignment="1" applyProtection="1">
      <alignment horizontal="right"/>
      <protection locked="0"/>
    </xf>
    <xf numFmtId="0" fontId="6" fillId="2" borderId="0" xfId="5" applyFont="1" applyFill="1" applyProtection="1">
      <alignment vertical="top"/>
      <protection locked="0"/>
    </xf>
    <xf numFmtId="168" fontId="6" fillId="2" borderId="7" xfId="7" applyNumberFormat="1" applyFont="1" applyFill="1" applyBorder="1" applyProtection="1">
      <protection locked="0"/>
    </xf>
    <xf numFmtId="169" fontId="6" fillId="2" borderId="7" xfId="8" applyFont="1" applyFill="1" applyBorder="1" applyProtection="1">
      <protection locked="0"/>
    </xf>
    <xf numFmtId="0" fontId="4" fillId="4" borderId="0" xfId="4" applyFont="1" applyFill="1" applyProtection="1">
      <protection locked="0"/>
    </xf>
    <xf numFmtId="169" fontId="6" fillId="2" borderId="8" xfId="8" applyFont="1" applyFill="1" applyBorder="1" applyProtection="1">
      <protection locked="0"/>
    </xf>
    <xf numFmtId="164" fontId="4" fillId="0" borderId="9" xfId="6" applyNumberFormat="1" applyFont="1" applyBorder="1" applyAlignment="1" applyProtection="1">
      <alignment horizontal="right" vertical="center"/>
      <protection locked="0"/>
    </xf>
    <xf numFmtId="0" fontId="4" fillId="0" borderId="9" xfId="5" applyFont="1" applyBorder="1" applyProtection="1">
      <alignment vertical="top"/>
      <protection locked="0"/>
    </xf>
    <xf numFmtId="169" fontId="4" fillId="5" borderId="0" xfId="8" quotePrefix="1" applyFont="1" applyFill="1" applyAlignment="1" applyProtection="1">
      <alignment horizontal="left" indent="1"/>
      <protection locked="0"/>
    </xf>
    <xf numFmtId="169" fontId="4" fillId="5" borderId="6" xfId="8" quotePrefix="1" applyFont="1" applyFill="1" applyBorder="1" applyAlignment="1" applyProtection="1">
      <alignment horizontal="left" indent="1"/>
      <protection locked="0"/>
    </xf>
    <xf numFmtId="0" fontId="4" fillId="4" borderId="7" xfId="4" applyFont="1" applyFill="1" applyBorder="1" applyProtection="1">
      <protection locked="0"/>
    </xf>
    <xf numFmtId="164" fontId="6" fillId="2" borderId="0" xfId="9" applyNumberFormat="1" applyFont="1" applyFill="1" applyAlignment="1" applyProtection="1">
      <alignment horizontal="right" vertical="center"/>
      <protection locked="0"/>
    </xf>
    <xf numFmtId="168" fontId="6" fillId="2" borderId="7" xfId="10" applyNumberFormat="1" applyFont="1" applyFill="1" applyBorder="1" applyAlignment="1" applyProtection="1">
      <alignment horizontal="right"/>
      <protection locked="0"/>
    </xf>
    <xf numFmtId="0" fontId="6" fillId="2" borderId="7" xfId="7" applyFont="1" applyFill="1" applyBorder="1" applyProtection="1">
      <protection locked="0"/>
    </xf>
    <xf numFmtId="0" fontId="6" fillId="2" borderId="8" xfId="7" applyFont="1" applyFill="1" applyBorder="1" applyProtection="1">
      <protection locked="0"/>
    </xf>
    <xf numFmtId="2" fontId="4" fillId="0" borderId="9" xfId="6" applyNumberFormat="1" applyFont="1" applyBorder="1" applyAlignment="1" applyProtection="1">
      <alignment horizontal="right" vertical="center"/>
      <protection locked="0"/>
    </xf>
    <xf numFmtId="0" fontId="4" fillId="5" borderId="0" xfId="10" applyFont="1" applyFill="1" applyProtection="1">
      <protection locked="0"/>
    </xf>
    <xf numFmtId="167" fontId="4" fillId="0" borderId="0" xfId="10" applyNumberFormat="1" applyFont="1" applyAlignment="1" applyProtection="1">
      <alignment horizontal="right"/>
      <protection locked="0"/>
    </xf>
    <xf numFmtId="0" fontId="4" fillId="5" borderId="6" xfId="10" applyFont="1" applyFill="1" applyBorder="1" applyProtection="1">
      <protection locked="0"/>
    </xf>
    <xf numFmtId="164" fontId="4" fillId="0" borderId="0" xfId="4" applyNumberFormat="1" applyFont="1" applyAlignment="1" applyProtection="1">
      <alignment horizontal="right"/>
      <protection locked="0"/>
    </xf>
    <xf numFmtId="168" fontId="4" fillId="0" borderId="0" xfId="4" applyNumberFormat="1" applyFont="1" applyProtection="1">
      <protection locked="0"/>
    </xf>
    <xf numFmtId="169" fontId="4" fillId="5" borderId="0" xfId="8" applyFont="1" applyFill="1" applyAlignment="1" applyProtection="1">
      <alignment horizontal="left"/>
      <protection locked="0"/>
    </xf>
    <xf numFmtId="168" fontId="4" fillId="0" borderId="0" xfId="10" applyNumberFormat="1" applyFont="1" applyAlignment="1" applyProtection="1">
      <alignment horizontal="right"/>
      <protection locked="0"/>
    </xf>
    <xf numFmtId="169" fontId="4" fillId="5" borderId="6" xfId="8" applyFont="1" applyFill="1" applyBorder="1" applyAlignment="1" applyProtection="1">
      <alignment horizontal="left"/>
      <protection locked="0"/>
    </xf>
    <xf numFmtId="10" fontId="4" fillId="0" borderId="0" xfId="4" applyNumberFormat="1" applyFont="1" applyAlignment="1" applyProtection="1">
      <alignment horizontal="right"/>
      <protection locked="0"/>
    </xf>
    <xf numFmtId="169" fontId="4" fillId="0" borderId="6" xfId="8" applyFont="1" applyBorder="1" applyAlignment="1" applyProtection="1">
      <alignment horizontal="left"/>
      <protection locked="0"/>
    </xf>
    <xf numFmtId="170" fontId="4" fillId="0" borderId="0" xfId="10" applyNumberFormat="1" applyFont="1" applyAlignment="1" applyProtection="1">
      <alignment horizontal="right"/>
      <protection locked="0"/>
    </xf>
    <xf numFmtId="15" fontId="4" fillId="0" borderId="0" xfId="4" applyNumberFormat="1" applyFont="1" applyProtection="1">
      <protection locked="0"/>
    </xf>
    <xf numFmtId="0" fontId="5" fillId="0" borderId="9" xfId="4" applyFont="1" applyBorder="1" applyProtection="1">
      <protection locked="0"/>
    </xf>
    <xf numFmtId="0" fontId="9" fillId="0" borderId="9" xfId="4" applyFont="1" applyBorder="1" applyAlignment="1" applyProtection="1">
      <alignment horizontal="right"/>
      <protection locked="0"/>
    </xf>
    <xf numFmtId="0" fontId="9" fillId="0" borderId="9" xfId="4" applyFont="1" applyBorder="1" applyProtection="1">
      <protection locked="0"/>
    </xf>
    <xf numFmtId="0" fontId="10" fillId="6" borderId="0" xfId="4" applyFont="1" applyFill="1" applyProtection="1">
      <protection locked="0"/>
    </xf>
    <xf numFmtId="0" fontId="9" fillId="0" borderId="10" xfId="4" applyFont="1" applyBorder="1" applyProtection="1">
      <protection locked="0"/>
    </xf>
    <xf numFmtId="0" fontId="5" fillId="0" borderId="0" xfId="4" applyFont="1"/>
    <xf numFmtId="0" fontId="4" fillId="0" borderId="5" xfId="4" applyFont="1" applyBorder="1" applyProtection="1">
      <protection locked="0"/>
    </xf>
    <xf numFmtId="167" fontId="6" fillId="2" borderId="11" xfId="4" applyNumberFormat="1" applyFont="1" applyFill="1" applyBorder="1" applyProtection="1">
      <protection locked="0"/>
    </xf>
    <xf numFmtId="167" fontId="6" fillId="2" borderId="0" xfId="4" applyNumberFormat="1" applyFont="1" applyFill="1" applyProtection="1">
      <protection locked="0"/>
    </xf>
    <xf numFmtId="167" fontId="6" fillId="2" borderId="7" xfId="4" applyNumberFormat="1" applyFont="1" applyFill="1" applyBorder="1" applyProtection="1">
      <protection locked="0"/>
    </xf>
    <xf numFmtId="171" fontId="4" fillId="0" borderId="0" xfId="11" applyNumberFormat="1" applyFont="1" applyProtection="1">
      <protection locked="0"/>
    </xf>
    <xf numFmtId="172" fontId="6" fillId="0" borderId="12" xfId="4" applyNumberFormat="1" applyFont="1" applyBorder="1" applyAlignment="1" applyProtection="1">
      <alignment horizontal="right"/>
      <protection locked="0"/>
    </xf>
    <xf numFmtId="172" fontId="9" fillId="0" borderId="9" xfId="4" applyNumberFormat="1" applyFont="1" applyBorder="1" applyAlignment="1" applyProtection="1">
      <alignment horizontal="right"/>
      <protection locked="0"/>
    </xf>
    <xf numFmtId="172" fontId="6" fillId="0" borderId="9" xfId="4" applyNumberFormat="1" applyFont="1" applyBorder="1" applyAlignment="1" applyProtection="1">
      <alignment horizontal="right"/>
      <protection locked="0"/>
    </xf>
    <xf numFmtId="0" fontId="6" fillId="0" borderId="12" xfId="4" applyFont="1" applyBorder="1" applyAlignment="1" applyProtection="1">
      <alignment horizontal="centerContinuous"/>
      <protection locked="0"/>
    </xf>
    <xf numFmtId="0" fontId="6" fillId="0" borderId="9" xfId="4" applyFont="1" applyBorder="1" applyAlignment="1" applyProtection="1">
      <alignment horizontal="centerContinuous"/>
      <protection locked="0"/>
    </xf>
    <xf numFmtId="0" fontId="12" fillId="7" borderId="13" xfId="4" applyFont="1" applyFill="1" applyBorder="1"/>
    <xf numFmtId="0" fontId="12" fillId="7" borderId="14" xfId="4" applyFont="1" applyFill="1" applyBorder="1"/>
    <xf numFmtId="0" fontId="13" fillId="7" borderId="15" xfId="4" applyFont="1" applyFill="1" applyBorder="1"/>
    <xf numFmtId="167" fontId="6" fillId="0" borderId="0" xfId="4" applyNumberFormat="1" applyFont="1" applyProtection="1">
      <protection locked="0"/>
    </xf>
    <xf numFmtId="0" fontId="6" fillId="0" borderId="0" xfId="4" applyFont="1" applyProtection="1">
      <protection locked="0"/>
    </xf>
    <xf numFmtId="167" fontId="4" fillId="0" borderId="16" xfId="4" applyNumberFormat="1" applyFont="1" applyBorder="1" applyProtection="1">
      <protection locked="0"/>
    </xf>
    <xf numFmtId="167" fontId="4" fillId="0" borderId="17" xfId="4" applyNumberFormat="1" applyFont="1" applyBorder="1" applyProtection="1">
      <protection locked="0"/>
    </xf>
    <xf numFmtId="0" fontId="4" fillId="0" borderId="17" xfId="4" applyFont="1" applyBorder="1" applyProtection="1">
      <protection locked="0"/>
    </xf>
    <xf numFmtId="0" fontId="4" fillId="0" borderId="18" xfId="4" applyFont="1" applyBorder="1" applyProtection="1">
      <protection locked="0"/>
    </xf>
    <xf numFmtId="167" fontId="4" fillId="0" borderId="19" xfId="4" applyNumberFormat="1" applyFont="1" applyBorder="1" applyProtection="1">
      <protection locked="0"/>
    </xf>
    <xf numFmtId="173" fontId="14" fillId="2" borderId="1" xfId="4" applyNumberFormat="1" applyFont="1" applyFill="1" applyBorder="1" applyAlignment="1" applyProtection="1">
      <alignment horizontal="right"/>
      <protection locked="0"/>
    </xf>
    <xf numFmtId="173" fontId="14" fillId="2" borderId="2" xfId="4" applyNumberFormat="1" applyFont="1" applyFill="1" applyBorder="1" applyAlignment="1" applyProtection="1">
      <alignment horizontal="right"/>
      <protection locked="0"/>
    </xf>
    <xf numFmtId="0" fontId="5" fillId="2" borderId="2" xfId="4" applyFont="1" applyFill="1" applyBorder="1" applyProtection="1">
      <protection locked="0"/>
    </xf>
    <xf numFmtId="0" fontId="5" fillId="2" borderId="4" xfId="11" applyFont="1" applyFill="1" applyBorder="1" applyProtection="1">
      <protection locked="0"/>
    </xf>
    <xf numFmtId="173" fontId="14" fillId="2" borderId="5" xfId="4" applyNumberFormat="1" applyFont="1" applyFill="1" applyBorder="1" applyAlignment="1" applyProtection="1">
      <alignment horizontal="right"/>
      <protection locked="0"/>
    </xf>
    <xf numFmtId="173" fontId="14" fillId="2" borderId="0" xfId="4" applyNumberFormat="1" applyFont="1" applyFill="1" applyAlignment="1" applyProtection="1">
      <alignment horizontal="right"/>
      <protection locked="0"/>
    </xf>
    <xf numFmtId="0" fontId="15" fillId="2" borderId="0" xfId="4" applyFont="1" applyFill="1" applyProtection="1">
      <protection locked="0"/>
    </xf>
    <xf numFmtId="0" fontId="5" fillId="2" borderId="6" xfId="11" applyFont="1" applyFill="1" applyBorder="1" applyProtection="1">
      <protection locked="0"/>
    </xf>
    <xf numFmtId="0" fontId="5" fillId="2" borderId="0" xfId="4" applyFont="1" applyFill="1" applyProtection="1">
      <protection locked="0"/>
    </xf>
    <xf numFmtId="167" fontId="5" fillId="2" borderId="5" xfId="4" applyNumberFormat="1" applyFont="1" applyFill="1" applyBorder="1" applyProtection="1">
      <protection locked="0"/>
    </xf>
    <xf numFmtId="167" fontId="5" fillId="2" borderId="0" xfId="4" applyNumberFormat="1" applyFont="1" applyFill="1" applyProtection="1">
      <protection locked="0"/>
    </xf>
    <xf numFmtId="167" fontId="5" fillId="2" borderId="0" xfId="12" applyNumberFormat="1" applyFont="1" applyFill="1" applyBorder="1" applyAlignment="1" applyProtection="1">
      <alignment horizontal="right"/>
      <protection locked="0"/>
    </xf>
    <xf numFmtId="167" fontId="5" fillId="2" borderId="21" xfId="4" applyNumberFormat="1" applyFont="1" applyFill="1" applyBorder="1" applyProtection="1">
      <protection locked="0"/>
    </xf>
    <xf numFmtId="167" fontId="5" fillId="2" borderId="22" xfId="4" applyNumberFormat="1" applyFont="1" applyFill="1" applyBorder="1" applyProtection="1">
      <protection locked="0"/>
    </xf>
    <xf numFmtId="167" fontId="5" fillId="2" borderId="22" xfId="12" applyNumberFormat="1" applyFont="1" applyFill="1" applyBorder="1" applyAlignment="1" applyProtection="1">
      <alignment horizontal="right"/>
      <protection locked="0"/>
    </xf>
    <xf numFmtId="0" fontId="5" fillId="2" borderId="22" xfId="4" applyFont="1" applyFill="1" applyBorder="1" applyProtection="1">
      <protection locked="0"/>
    </xf>
    <xf numFmtId="0" fontId="5" fillId="2" borderId="23" xfId="11" applyFont="1" applyFill="1" applyBorder="1" applyProtection="1">
      <protection locked="0"/>
    </xf>
    <xf numFmtId="167" fontId="4" fillId="0" borderId="5" xfId="4" applyNumberFormat="1" applyFont="1" applyBorder="1" applyProtection="1">
      <protection locked="0"/>
    </xf>
    <xf numFmtId="0" fontId="6" fillId="0" borderId="6" xfId="4" applyFont="1" applyBorder="1" applyProtection="1">
      <protection locked="0"/>
    </xf>
    <xf numFmtId="174" fontId="5" fillId="8" borderId="5" xfId="4" applyNumberFormat="1" applyFont="1" applyFill="1" applyBorder="1" applyProtection="1">
      <protection locked="0"/>
    </xf>
    <xf numFmtId="174" fontId="5" fillId="8" borderId="0" xfId="4" applyNumberFormat="1" applyFont="1" applyFill="1" applyProtection="1">
      <protection locked="0"/>
    </xf>
    <xf numFmtId="167" fontId="5" fillId="8" borderId="0" xfId="4" applyNumberFormat="1" applyFont="1" applyFill="1" applyProtection="1">
      <protection locked="0"/>
    </xf>
    <xf numFmtId="0" fontId="5" fillId="8" borderId="6" xfId="4" applyFont="1" applyFill="1" applyBorder="1" applyProtection="1">
      <protection locked="0"/>
    </xf>
    <xf numFmtId="174" fontId="5" fillId="8" borderId="21" xfId="4" applyNumberFormat="1" applyFont="1" applyFill="1" applyBorder="1" applyProtection="1">
      <protection locked="0"/>
    </xf>
    <xf numFmtId="174" fontId="5" fillId="8" borderId="22" xfId="4" applyNumberFormat="1" applyFont="1" applyFill="1" applyBorder="1" applyProtection="1">
      <protection locked="0"/>
    </xf>
    <xf numFmtId="167" fontId="5" fillId="8" borderId="22" xfId="4" applyNumberFormat="1" applyFont="1" applyFill="1" applyBorder="1" applyProtection="1">
      <protection locked="0"/>
    </xf>
    <xf numFmtId="0" fontId="5" fillId="8" borderId="23" xfId="4" applyFont="1" applyFill="1" applyBorder="1" applyProtection="1">
      <protection locked="0"/>
    </xf>
    <xf numFmtId="167" fontId="6" fillId="9" borderId="5" xfId="4" applyNumberFormat="1" applyFont="1" applyFill="1" applyBorder="1" applyProtection="1">
      <protection locked="0"/>
    </xf>
    <xf numFmtId="167" fontId="6" fillId="9" borderId="0" xfId="4" applyNumberFormat="1" applyFont="1" applyFill="1" applyProtection="1">
      <protection locked="0"/>
    </xf>
    <xf numFmtId="0" fontId="4" fillId="9" borderId="6" xfId="4" applyFont="1" applyFill="1" applyBorder="1" applyProtection="1">
      <protection locked="0"/>
    </xf>
    <xf numFmtId="167" fontId="6" fillId="2" borderId="12" xfId="4" applyNumberFormat="1" applyFont="1" applyFill="1" applyBorder="1" applyProtection="1">
      <protection locked="0"/>
    </xf>
    <xf numFmtId="167" fontId="6" fillId="2" borderId="9" xfId="4" applyNumberFormat="1" applyFont="1" applyFill="1" applyBorder="1" applyProtection="1">
      <protection locked="0"/>
    </xf>
    <xf numFmtId="0" fontId="6" fillId="2" borderId="10" xfId="4" applyFont="1" applyFill="1" applyBorder="1" applyProtection="1">
      <protection locked="0"/>
    </xf>
    <xf numFmtId="167" fontId="6" fillId="2" borderId="5" xfId="4" applyNumberFormat="1" applyFont="1" applyFill="1" applyBorder="1" applyProtection="1">
      <protection locked="0"/>
    </xf>
    <xf numFmtId="0" fontId="6" fillId="2" borderId="6" xfId="4" applyFont="1" applyFill="1" applyBorder="1" applyProtection="1">
      <protection locked="0"/>
    </xf>
    <xf numFmtId="0" fontId="6" fillId="2" borderId="8" xfId="4" applyFont="1" applyFill="1" applyBorder="1" applyProtection="1">
      <protection locked="0"/>
    </xf>
    <xf numFmtId="167" fontId="4" fillId="0" borderId="24" xfId="4" applyNumberFormat="1" applyFont="1" applyBorder="1" applyProtection="1">
      <protection locked="0"/>
    </xf>
    <xf numFmtId="0" fontId="4" fillId="0" borderId="25" xfId="4" applyFont="1" applyBorder="1" applyProtection="1">
      <protection locked="0"/>
    </xf>
    <xf numFmtId="0" fontId="6" fillId="2" borderId="7" xfId="4" applyFont="1" applyFill="1" applyBorder="1" applyProtection="1">
      <protection locked="0"/>
    </xf>
    <xf numFmtId="167" fontId="4" fillId="9" borderId="5" xfId="4" applyNumberFormat="1" applyFont="1" applyFill="1" applyBorder="1" applyProtection="1">
      <protection locked="0"/>
    </xf>
    <xf numFmtId="167" fontId="4" fillId="9" borderId="0" xfId="4" applyNumberFormat="1" applyFont="1" applyFill="1" applyProtection="1">
      <protection locked="0"/>
    </xf>
    <xf numFmtId="167" fontId="6" fillId="2" borderId="8" xfId="4" applyNumberFormat="1" applyFont="1" applyFill="1" applyBorder="1" applyProtection="1">
      <protection locked="0"/>
    </xf>
    <xf numFmtId="0" fontId="4" fillId="0" borderId="0" xfId="11" applyFont="1" applyProtection="1">
      <protection locked="0"/>
    </xf>
    <xf numFmtId="0" fontId="4" fillId="0" borderId="6" xfId="11" applyFont="1" applyBorder="1" applyProtection="1">
      <protection locked="0"/>
    </xf>
    <xf numFmtId="0" fontId="6" fillId="0" borderId="26" xfId="4" applyFont="1" applyBorder="1" applyAlignment="1" applyProtection="1">
      <alignment horizontal="centerContinuous"/>
      <protection locked="0"/>
    </xf>
    <xf numFmtId="175" fontId="5" fillId="8" borderId="2" xfId="4" applyNumberFormat="1" applyFont="1" applyFill="1" applyBorder="1" applyProtection="1">
      <protection locked="0"/>
    </xf>
    <xf numFmtId="167" fontId="15" fillId="8" borderId="2" xfId="4" applyNumberFormat="1" applyFont="1" applyFill="1" applyBorder="1" applyProtection="1">
      <protection locked="0"/>
    </xf>
    <xf numFmtId="0" fontId="5" fillId="8" borderId="4" xfId="4" applyFont="1" applyFill="1" applyBorder="1" applyAlignment="1" applyProtection="1">
      <alignment horizontal="left"/>
      <protection locked="0"/>
    </xf>
    <xf numFmtId="0" fontId="17" fillId="0" borderId="0" xfId="0" applyFont="1"/>
    <xf numFmtId="175" fontId="5" fillId="8" borderId="27" xfId="4" applyNumberFormat="1" applyFont="1" applyFill="1" applyBorder="1" applyProtection="1">
      <protection locked="0"/>
    </xf>
    <xf numFmtId="175" fontId="5" fillId="8" borderId="27" xfId="4" applyNumberFormat="1" applyFont="1" applyFill="1" applyBorder="1" applyAlignment="1" applyProtection="1">
      <alignment horizontal="right"/>
      <protection locked="0"/>
    </xf>
    <xf numFmtId="167" fontId="15" fillId="8" borderId="27" xfId="4" applyNumberFormat="1" applyFont="1" applyFill="1" applyBorder="1" applyProtection="1">
      <protection locked="0"/>
    </xf>
    <xf numFmtId="0" fontId="5" fillId="8" borderId="28" xfId="4" applyFont="1" applyFill="1" applyBorder="1" applyAlignment="1" applyProtection="1">
      <alignment horizontal="left"/>
      <protection locked="0"/>
    </xf>
    <xf numFmtId="175" fontId="5" fillId="8" borderId="5" xfId="4" applyNumberFormat="1" applyFont="1" applyFill="1" applyBorder="1" applyProtection="1">
      <protection locked="0"/>
    </xf>
    <xf numFmtId="175" fontId="5" fillId="8" borderId="0" xfId="4" applyNumberFormat="1" applyFont="1" applyFill="1" applyProtection="1">
      <protection locked="0"/>
    </xf>
    <xf numFmtId="167" fontId="15" fillId="8" borderId="0" xfId="4" applyNumberFormat="1" applyFont="1" applyFill="1" applyProtection="1">
      <protection locked="0"/>
    </xf>
    <xf numFmtId="0" fontId="5" fillId="8" borderId="6" xfId="4" applyFont="1" applyFill="1" applyBorder="1" applyAlignment="1" applyProtection="1">
      <alignment horizontal="left"/>
      <protection locked="0"/>
    </xf>
    <xf numFmtId="175" fontId="5" fillId="8" borderId="0" xfId="4" applyNumberFormat="1" applyFont="1" applyFill="1" applyAlignment="1" applyProtection="1">
      <alignment horizontal="right"/>
      <protection locked="0"/>
    </xf>
    <xf numFmtId="175" fontId="5" fillId="8" borderId="29" xfId="4" applyNumberFormat="1" applyFont="1" applyFill="1" applyBorder="1" applyProtection="1">
      <protection locked="0"/>
    </xf>
    <xf numFmtId="0" fontId="6" fillId="0" borderId="0" xfId="4" applyFont="1" applyAlignment="1" applyProtection="1">
      <alignment horizontal="centerContinuous"/>
      <protection locked="0"/>
    </xf>
    <xf numFmtId="176" fontId="5" fillId="8" borderId="1" xfId="4" applyNumberFormat="1" applyFont="1" applyFill="1" applyBorder="1" applyProtection="1">
      <protection locked="0"/>
    </xf>
    <xf numFmtId="176" fontId="5" fillId="8" borderId="2" xfId="4" applyNumberFormat="1" applyFont="1" applyFill="1" applyBorder="1" applyProtection="1">
      <protection locked="0"/>
    </xf>
    <xf numFmtId="0" fontId="4" fillId="8" borderId="2" xfId="4" applyFont="1" applyFill="1" applyBorder="1" applyProtection="1">
      <protection locked="0"/>
    </xf>
    <xf numFmtId="0" fontId="5" fillId="8" borderId="4" xfId="4" applyFont="1" applyFill="1" applyBorder="1" applyProtection="1">
      <protection locked="0"/>
    </xf>
    <xf numFmtId="176" fontId="5" fillId="8" borderId="5" xfId="4" applyNumberFormat="1" applyFont="1" applyFill="1" applyBorder="1" applyProtection="1">
      <protection locked="0"/>
    </xf>
    <xf numFmtId="176" fontId="5" fillId="8" borderId="0" xfId="4" applyNumberFormat="1" applyFont="1" applyFill="1" applyProtection="1">
      <protection locked="0"/>
    </xf>
    <xf numFmtId="0" fontId="4" fillId="8" borderId="0" xfId="4" applyFont="1" applyFill="1" applyProtection="1">
      <protection locked="0"/>
    </xf>
    <xf numFmtId="0" fontId="4" fillId="0" borderId="0" xfId="4" applyFont="1"/>
    <xf numFmtId="0" fontId="18" fillId="0" borderId="0" xfId="4" applyFont="1"/>
    <xf numFmtId="0" fontId="4" fillId="10" borderId="0" xfId="4" applyFont="1" applyFill="1"/>
    <xf numFmtId="0" fontId="2" fillId="10" borderId="0" xfId="4" applyFill="1"/>
    <xf numFmtId="177" fontId="19" fillId="10" borderId="0" xfId="4" applyNumberFormat="1" applyFont="1" applyFill="1" applyAlignment="1">
      <alignment horizontal="center"/>
    </xf>
    <xf numFmtId="0" fontId="20" fillId="10" borderId="0" xfId="4" applyFont="1" applyFill="1"/>
    <xf numFmtId="0" fontId="4" fillId="0" borderId="7" xfId="4" applyFont="1" applyBorder="1"/>
    <xf numFmtId="0" fontId="2" fillId="0" borderId="7" xfId="4" applyBorder="1"/>
    <xf numFmtId="177" fontId="19" fillId="9" borderId="7" xfId="4" applyNumberFormat="1" applyFont="1" applyFill="1" applyBorder="1" applyAlignment="1">
      <alignment horizontal="center"/>
    </xf>
    <xf numFmtId="0" fontId="20" fillId="0" borderId="7" xfId="4" applyFont="1" applyBorder="1"/>
    <xf numFmtId="177" fontId="21" fillId="10" borderId="0" xfId="4" applyNumberFormat="1" applyFont="1" applyFill="1" applyAlignment="1">
      <alignment horizontal="center"/>
    </xf>
    <xf numFmtId="0" fontId="21" fillId="10" borderId="0" xfId="4" applyFont="1" applyFill="1"/>
    <xf numFmtId="0" fontId="22" fillId="10" borderId="0" xfId="4" applyFont="1" applyFill="1"/>
    <xf numFmtId="167" fontId="4" fillId="0" borderId="0" xfId="4" applyNumberFormat="1" applyFont="1"/>
    <xf numFmtId="178" fontId="4" fillId="0" borderId="0" xfId="4" applyNumberFormat="1" applyFont="1"/>
    <xf numFmtId="0" fontId="4" fillId="0" borderId="0" xfId="4" applyFont="1" applyAlignment="1">
      <alignment horizontal="left" indent="1"/>
    </xf>
    <xf numFmtId="0" fontId="23" fillId="0" borderId="0" xfId="4" applyFont="1"/>
    <xf numFmtId="0" fontId="5" fillId="0" borderId="0" xfId="4" quotePrefix="1" applyFont="1"/>
    <xf numFmtId="178" fontId="24" fillId="0" borderId="0" xfId="4" applyNumberFormat="1" applyFont="1"/>
    <xf numFmtId="9" fontId="4" fillId="0" borderId="0" xfId="9" applyFont="1" applyAlignment="1">
      <alignment horizontal="right"/>
    </xf>
    <xf numFmtId="173" fontId="4" fillId="0" borderId="0" xfId="2" applyFont="1" applyAlignment="1">
      <alignment horizontal="right"/>
    </xf>
    <xf numFmtId="0" fontId="4" fillId="0" borderId="0" xfId="4" quotePrefix="1" applyFont="1"/>
    <xf numFmtId="0" fontId="4" fillId="4" borderId="0" xfId="4" applyFont="1" applyFill="1"/>
    <xf numFmtId="0" fontId="25" fillId="0" borderId="0" xfId="0" applyFont="1"/>
    <xf numFmtId="167" fontId="3" fillId="2" borderId="30" xfId="4" applyNumberFormat="1" applyFont="1" applyFill="1" applyBorder="1"/>
    <xf numFmtId="167" fontId="3" fillId="2" borderId="9" xfId="4" applyNumberFormat="1" applyFont="1" applyFill="1" applyBorder="1"/>
    <xf numFmtId="1" fontId="4" fillId="0" borderId="9" xfId="4" applyNumberFormat="1" applyFont="1" applyBorder="1"/>
    <xf numFmtId="0" fontId="4" fillId="0" borderId="9" xfId="4" applyFont="1" applyBorder="1"/>
    <xf numFmtId="0" fontId="4" fillId="0" borderId="31" xfId="11" applyFont="1" applyBorder="1"/>
    <xf numFmtId="167" fontId="3" fillId="2" borderId="32" xfId="4" applyNumberFormat="1" applyFont="1" applyFill="1" applyBorder="1"/>
    <xf numFmtId="167" fontId="3" fillId="2" borderId="7" xfId="4" applyNumberFormat="1" applyFont="1" applyFill="1" applyBorder="1"/>
    <xf numFmtId="167" fontId="4" fillId="0" borderId="7" xfId="12" applyNumberFormat="1" applyFont="1" applyBorder="1" applyAlignment="1">
      <alignment horizontal="right"/>
    </xf>
    <xf numFmtId="0" fontId="4" fillId="0" borderId="33" xfId="11" applyFont="1" applyBorder="1"/>
    <xf numFmtId="179" fontId="24" fillId="0" borderId="0" xfId="4" applyNumberFormat="1" applyFont="1"/>
    <xf numFmtId="179" fontId="4" fillId="0" borderId="0" xfId="4" applyNumberFormat="1" applyFont="1"/>
    <xf numFmtId="175" fontId="3" fillId="2" borderId="0" xfId="4" applyNumberFormat="1" applyFont="1" applyFill="1"/>
    <xf numFmtId="180" fontId="26" fillId="0" borderId="0" xfId="9" applyNumberFormat="1" applyFont="1" applyAlignment="1">
      <alignment horizontal="right"/>
    </xf>
    <xf numFmtId="0" fontId="4" fillId="0" borderId="0" xfId="4" applyFont="1" applyAlignment="1">
      <alignment horizontal="left"/>
    </xf>
    <xf numFmtId="0" fontId="4" fillId="0" borderId="34" xfId="4" applyFont="1" applyBorder="1"/>
    <xf numFmtId="0" fontId="6" fillId="0" borderId="34" xfId="4" applyFont="1" applyBorder="1" applyAlignment="1">
      <alignment horizontal="left"/>
    </xf>
    <xf numFmtId="0" fontId="4" fillId="0" borderId="0" xfId="4" applyFont="1" applyAlignment="1">
      <alignment horizontal="right"/>
    </xf>
    <xf numFmtId="179" fontId="4" fillId="0" borderId="0" xfId="4" applyNumberFormat="1" applyFont="1" applyAlignment="1">
      <alignment horizontal="right"/>
    </xf>
    <xf numFmtId="179" fontId="4" fillId="8" borderId="7" xfId="4" applyNumberFormat="1" applyFont="1" applyFill="1" applyBorder="1"/>
    <xf numFmtId="179" fontId="4" fillId="0" borderId="7" xfId="4" applyNumberFormat="1" applyFont="1" applyBorder="1"/>
    <xf numFmtId="0" fontId="4" fillId="0" borderId="7" xfId="4" applyFont="1" applyBorder="1" applyAlignment="1">
      <alignment horizontal="left"/>
    </xf>
    <xf numFmtId="179" fontId="3" fillId="9" borderId="0" xfId="4" applyNumberFormat="1" applyFont="1" applyFill="1"/>
    <xf numFmtId="0" fontId="4" fillId="0" borderId="35" xfId="4" applyFont="1" applyBorder="1"/>
    <xf numFmtId="179" fontId="4" fillId="8" borderId="0" xfId="4" applyNumberFormat="1" applyFont="1" applyFill="1"/>
    <xf numFmtId="179" fontId="4" fillId="8" borderId="35" xfId="4" applyNumberFormat="1" applyFont="1" applyFill="1" applyBorder="1"/>
    <xf numFmtId="179" fontId="4" fillId="0" borderId="35" xfId="4" applyNumberFormat="1" applyFont="1" applyBorder="1"/>
    <xf numFmtId="0" fontId="4" fillId="0" borderId="35" xfId="4" applyFont="1" applyBorder="1" applyAlignment="1">
      <alignment horizontal="left"/>
    </xf>
    <xf numFmtId="175" fontId="3" fillId="0" borderId="0" xfId="4" applyNumberFormat="1" applyFont="1" applyAlignment="1">
      <alignment horizontal="right"/>
    </xf>
    <xf numFmtId="175" fontId="4" fillId="0" borderId="0" xfId="4" applyNumberFormat="1" applyFont="1"/>
    <xf numFmtId="164" fontId="3" fillId="2" borderId="0" xfId="3" applyNumberFormat="1" applyFont="1" applyFill="1"/>
    <xf numFmtId="175" fontId="4" fillId="0" borderId="0" xfId="4" applyNumberFormat="1" applyFont="1" applyAlignment="1">
      <alignment horizontal="right"/>
    </xf>
    <xf numFmtId="175" fontId="26" fillId="8" borderId="0" xfId="12" applyNumberFormat="1" applyFont="1" applyFill="1" applyBorder="1" applyAlignment="1">
      <alignment horizontal="right"/>
    </xf>
    <xf numFmtId="175" fontId="26" fillId="0" borderId="0" xfId="12" applyNumberFormat="1" applyFont="1" applyBorder="1" applyAlignment="1">
      <alignment horizontal="right"/>
    </xf>
    <xf numFmtId="0" fontId="4" fillId="0" borderId="0" xfId="11" applyFont="1"/>
    <xf numFmtId="0" fontId="4" fillId="0" borderId="7" xfId="11" applyFont="1" applyBorder="1"/>
    <xf numFmtId="0" fontId="4" fillId="0" borderId="7" xfId="4" applyFont="1" applyBorder="1" applyAlignment="1">
      <alignment horizontal="left" indent="1"/>
    </xf>
    <xf numFmtId="0" fontId="4" fillId="9" borderId="0" xfId="11" applyFont="1" applyFill="1"/>
    <xf numFmtId="175" fontId="26" fillId="0" borderId="0" xfId="9" applyNumberFormat="1" applyFont="1" applyAlignment="1">
      <alignment horizontal="right"/>
    </xf>
    <xf numFmtId="0" fontId="6" fillId="0" borderId="0" xfId="4" applyFont="1" applyAlignment="1">
      <alignment horizontal="left"/>
    </xf>
    <xf numFmtId="175" fontId="26" fillId="0" borderId="0" xfId="3" applyNumberFormat="1" applyFont="1" applyAlignment="1">
      <alignment horizontal="right"/>
    </xf>
    <xf numFmtId="175" fontId="26" fillId="8" borderId="0" xfId="3" applyNumberFormat="1" applyFont="1" applyFill="1" applyAlignment="1">
      <alignment horizontal="right"/>
    </xf>
    <xf numFmtId="166" fontId="4" fillId="8" borderId="7" xfId="1" applyNumberFormat="1" applyFont="1" applyFill="1" applyBorder="1"/>
    <xf numFmtId="166" fontId="4" fillId="0" borderId="7" xfId="1" applyNumberFormat="1" applyFont="1" applyBorder="1"/>
    <xf numFmtId="175" fontId="4" fillId="8" borderId="0" xfId="3" applyNumberFormat="1" applyFont="1" applyFill="1" applyAlignment="1">
      <alignment horizontal="right"/>
    </xf>
    <xf numFmtId="175" fontId="4" fillId="0" borderId="0" xfId="3" applyNumberFormat="1" applyFont="1" applyAlignment="1">
      <alignment horizontal="right"/>
    </xf>
    <xf numFmtId="167" fontId="4" fillId="0" borderId="0" xfId="13" applyNumberFormat="1" applyFont="1" applyAlignment="1">
      <alignment horizontal="right"/>
    </xf>
    <xf numFmtId="0" fontId="6" fillId="0" borderId="0" xfId="4" applyFont="1"/>
    <xf numFmtId="175" fontId="3" fillId="2" borderId="0" xfId="3" applyNumberFormat="1" applyFont="1" applyFill="1"/>
    <xf numFmtId="182" fontId="4" fillId="0" borderId="0" xfId="1" applyNumberFormat="1" applyFont="1" applyAlignment="1">
      <alignment horizontal="right"/>
    </xf>
    <xf numFmtId="167" fontId="4" fillId="8" borderId="7" xfId="13" applyNumberFormat="1" applyFont="1" applyFill="1" applyBorder="1" applyAlignment="1">
      <alignment horizontal="right"/>
    </xf>
    <xf numFmtId="167" fontId="4" fillId="0" borderId="7" xfId="13" applyNumberFormat="1" applyFont="1" applyBorder="1" applyAlignment="1">
      <alignment horizontal="right"/>
    </xf>
    <xf numFmtId="1" fontId="24" fillId="0" borderId="7" xfId="4" applyNumberFormat="1" applyFont="1" applyBorder="1"/>
    <xf numFmtId="0" fontId="27" fillId="7" borderId="0" xfId="4" applyFont="1" applyFill="1"/>
    <xf numFmtId="0" fontId="10" fillId="7" borderId="0" xfId="4" applyFont="1" applyFill="1"/>
    <xf numFmtId="0" fontId="28" fillId="7" borderId="0" xfId="4" applyFont="1" applyFill="1"/>
    <xf numFmtId="0" fontId="20" fillId="0" borderId="0" xfId="4" applyFont="1"/>
    <xf numFmtId="175" fontId="4" fillId="9" borderId="0" xfId="4" applyNumberFormat="1" applyFont="1" applyFill="1"/>
    <xf numFmtId="1" fontId="24" fillId="0" borderId="0" xfId="4" applyNumberFormat="1" applyFont="1"/>
    <xf numFmtId="0" fontId="5" fillId="0" borderId="0" xfId="4" applyFont="1" applyAlignment="1">
      <alignment horizontal="left" indent="2"/>
    </xf>
    <xf numFmtId="175" fontId="4" fillId="8" borderId="0" xfId="4" applyNumberFormat="1" applyFont="1" applyFill="1"/>
    <xf numFmtId="0" fontId="5" fillId="0" borderId="0" xfId="4" applyFont="1" applyAlignment="1">
      <alignment horizontal="left"/>
    </xf>
    <xf numFmtId="167" fontId="4" fillId="8" borderId="0" xfId="13" applyNumberFormat="1" applyFont="1" applyFill="1" applyAlignment="1">
      <alignment horizontal="right"/>
    </xf>
    <xf numFmtId="167" fontId="4" fillId="0" borderId="34" xfId="4" applyNumberFormat="1" applyFont="1" applyBorder="1"/>
    <xf numFmtId="1" fontId="24" fillId="0" borderId="34" xfId="4" applyNumberFormat="1" applyFont="1" applyBorder="1"/>
    <xf numFmtId="0" fontId="2" fillId="0" borderId="34" xfId="4" applyBorder="1"/>
    <xf numFmtId="175" fontId="3" fillId="0" borderId="0" xfId="4" applyNumberFormat="1" applyFont="1"/>
    <xf numFmtId="164" fontId="4" fillId="0" borderId="0" xfId="4" applyNumberFormat="1" applyFont="1"/>
    <xf numFmtId="2" fontId="2" fillId="0" borderId="0" xfId="4" applyNumberFormat="1"/>
    <xf numFmtId="164" fontId="4" fillId="8" borderId="0" xfId="3" applyNumberFormat="1" applyFont="1" applyFill="1"/>
    <xf numFmtId="3" fontId="4" fillId="8" borderId="7" xfId="4" applyNumberFormat="1" applyFont="1" applyFill="1" applyBorder="1"/>
    <xf numFmtId="167" fontId="4" fillId="0" borderId="7" xfId="4" applyNumberFormat="1" applyFont="1" applyBorder="1"/>
    <xf numFmtId="175" fontId="4" fillId="0" borderId="34" xfId="4" applyNumberFormat="1" applyFont="1" applyBorder="1" applyAlignment="1">
      <alignment horizontal="right"/>
    </xf>
    <xf numFmtId="175" fontId="4" fillId="0" borderId="34" xfId="4" applyNumberFormat="1" applyFont="1" applyBorder="1"/>
    <xf numFmtId="0" fontId="20" fillId="0" borderId="35" xfId="4" applyFont="1" applyBorder="1"/>
    <xf numFmtId="0" fontId="4" fillId="9" borderId="0" xfId="4" applyFont="1" applyFill="1"/>
    <xf numFmtId="0" fontId="4" fillId="9" borderId="7" xfId="4" applyFont="1" applyFill="1" applyBorder="1"/>
    <xf numFmtId="15" fontId="4" fillId="9" borderId="0" xfId="4" applyNumberFormat="1" applyFont="1" applyFill="1"/>
    <xf numFmtId="15" fontId="29" fillId="9" borderId="7" xfId="4" applyNumberFormat="1" applyFont="1" applyFill="1" applyBorder="1"/>
    <xf numFmtId="1" fontId="29" fillId="9" borderId="0" xfId="4" applyNumberFormat="1" applyFont="1" applyFill="1"/>
    <xf numFmtId="1" fontId="4" fillId="9" borderId="0" xfId="4" applyNumberFormat="1" applyFont="1" applyFill="1"/>
    <xf numFmtId="15" fontId="29" fillId="9" borderId="0" xfId="4" applyNumberFormat="1" applyFont="1" applyFill="1"/>
    <xf numFmtId="0" fontId="30" fillId="2" borderId="0" xfId="4" applyFont="1" applyFill="1"/>
    <xf numFmtId="0" fontId="19" fillId="4" borderId="0" xfId="4" applyFont="1" applyFill="1"/>
    <xf numFmtId="0" fontId="6" fillId="0" borderId="34" xfId="4" applyFont="1" applyBorder="1"/>
    <xf numFmtId="0" fontId="4" fillId="0" borderId="35" xfId="4" applyFont="1" applyBorder="1" applyAlignment="1">
      <alignment horizontal="centerContinuous"/>
    </xf>
    <xf numFmtId="0" fontId="6" fillId="0" borderId="35" xfId="4" applyFont="1" applyBorder="1" applyAlignment="1">
      <alignment horizontal="centerContinuous"/>
    </xf>
    <xf numFmtId="177" fontId="19" fillId="0" borderId="0" xfId="4" applyNumberFormat="1" applyFont="1" applyAlignment="1">
      <alignment horizontal="center"/>
    </xf>
    <xf numFmtId="0" fontId="4" fillId="2" borderId="0" xfId="4" applyFont="1" applyFill="1"/>
    <xf numFmtId="0" fontId="19" fillId="11" borderId="0" xfId="4" applyFont="1" applyFill="1"/>
    <xf numFmtId="0" fontId="31" fillId="0" borderId="0" xfId="4" applyFont="1"/>
    <xf numFmtId="183" fontId="6" fillId="0" borderId="0" xfId="4" applyNumberFormat="1" applyFont="1" applyAlignment="1">
      <alignment horizontal="centerContinuous"/>
    </xf>
    <xf numFmtId="183" fontId="6" fillId="0" borderId="0" xfId="4" applyNumberFormat="1" applyFont="1"/>
    <xf numFmtId="15" fontId="32" fillId="0" borderId="0" xfId="4" applyNumberFormat="1" applyFont="1"/>
    <xf numFmtId="0" fontId="33" fillId="0" borderId="0" xfId="4" applyFont="1"/>
    <xf numFmtId="0" fontId="2" fillId="2" borderId="0" xfId="4" applyFill="1"/>
    <xf numFmtId="0" fontId="4" fillId="11" borderId="0" xfId="4" applyFont="1" applyFill="1"/>
    <xf numFmtId="167" fontId="5" fillId="0" borderId="16" xfId="11" applyNumberFormat="1" applyFont="1" applyBorder="1" applyAlignment="1">
      <alignment horizontal="right"/>
    </xf>
    <xf numFmtId="167" fontId="5" fillId="0" borderId="17" xfId="11" applyNumberFormat="1" applyFont="1" applyBorder="1" applyAlignment="1">
      <alignment horizontal="right"/>
    </xf>
    <xf numFmtId="171" fontId="5" fillId="0" borderId="17" xfId="11" applyNumberFormat="1" applyFont="1" applyBorder="1"/>
    <xf numFmtId="0" fontId="4" fillId="0" borderId="17" xfId="4" applyFont="1" applyBorder="1"/>
    <xf numFmtId="0" fontId="4" fillId="0" borderId="18" xfId="4" applyFont="1" applyBorder="1"/>
    <xf numFmtId="167" fontId="4" fillId="0" borderId="0" xfId="11" applyNumberFormat="1" applyFont="1"/>
    <xf numFmtId="167" fontId="4" fillId="8" borderId="17" xfId="4" applyNumberFormat="1" applyFont="1" applyFill="1" applyBorder="1"/>
    <xf numFmtId="167" fontId="4" fillId="0" borderId="17" xfId="11" applyNumberFormat="1" applyFont="1" applyBorder="1"/>
    <xf numFmtId="0" fontId="4" fillId="0" borderId="17" xfId="11" applyFont="1" applyBorder="1"/>
    <xf numFmtId="167" fontId="4" fillId="8" borderId="17" xfId="11" applyNumberFormat="1" applyFont="1" applyFill="1" applyBorder="1"/>
    <xf numFmtId="167" fontId="4" fillId="8" borderId="0" xfId="4" applyNumberFormat="1" applyFont="1" applyFill="1"/>
    <xf numFmtId="167" fontId="3" fillId="0" borderId="0" xfId="12" applyNumberFormat="1" applyFont="1" applyBorder="1" applyAlignment="1">
      <alignment horizontal="right"/>
    </xf>
    <xf numFmtId="167" fontId="4" fillId="8" borderId="7" xfId="11" applyNumberFormat="1" applyFont="1" applyFill="1" applyBorder="1"/>
    <xf numFmtId="167" fontId="4" fillId="0" borderId="7" xfId="11" applyNumberFormat="1" applyFont="1" applyBorder="1"/>
    <xf numFmtId="167" fontId="26" fillId="8" borderId="0" xfId="14" applyNumberFormat="1" applyFont="1" applyFill="1" applyAlignment="1">
      <alignment horizontal="right"/>
    </xf>
    <xf numFmtId="167" fontId="3" fillId="0" borderId="0" xfId="15" applyNumberFormat="1" applyFont="1" applyBorder="1" applyAlignment="1">
      <alignment horizontal="right"/>
    </xf>
    <xf numFmtId="167" fontId="3" fillId="0" borderId="0" xfId="14" applyNumberFormat="1" applyFont="1" applyAlignment="1">
      <alignment horizontal="right"/>
    </xf>
    <xf numFmtId="0" fontId="26" fillId="0" borderId="0" xfId="11" applyFont="1"/>
    <xf numFmtId="167" fontId="4" fillId="8" borderId="0" xfId="14" applyNumberFormat="1" applyFont="1" applyFill="1" applyAlignment="1">
      <alignment horizontal="right"/>
    </xf>
    <xf numFmtId="167" fontId="2" fillId="0" borderId="0" xfId="4" applyNumberFormat="1"/>
    <xf numFmtId="167" fontId="26" fillId="8" borderId="7" xfId="12" applyNumberFormat="1" applyFont="1" applyFill="1" applyBorder="1" applyAlignment="1">
      <alignment horizontal="right"/>
    </xf>
    <xf numFmtId="167" fontId="26" fillId="0" borderId="7" xfId="12" applyNumberFormat="1" applyFont="1" applyBorder="1" applyAlignment="1">
      <alignment horizontal="right"/>
    </xf>
    <xf numFmtId="167" fontId="4" fillId="8" borderId="0" xfId="11" applyNumberFormat="1" applyFont="1" applyFill="1"/>
    <xf numFmtId="0" fontId="6" fillId="0" borderId="0" xfId="16" applyFont="1"/>
    <xf numFmtId="167" fontId="24" fillId="0" borderId="0" xfId="12" applyNumberFormat="1" applyFont="1" applyBorder="1" applyAlignment="1">
      <alignment horizontal="right"/>
    </xf>
    <xf numFmtId="167" fontId="4" fillId="8" borderId="0" xfId="12" applyNumberFormat="1" applyFont="1" applyFill="1" applyBorder="1" applyAlignment="1">
      <alignment horizontal="right"/>
    </xf>
    <xf numFmtId="167" fontId="4" fillId="0" borderId="0" xfId="12" applyNumberFormat="1" applyFont="1" applyBorder="1" applyAlignment="1">
      <alignment horizontal="right"/>
    </xf>
    <xf numFmtId="0" fontId="34" fillId="0" borderId="0" xfId="16" applyFont="1"/>
    <xf numFmtId="0" fontId="31" fillId="0" borderId="34" xfId="4" applyFont="1" applyBorder="1"/>
    <xf numFmtId="183" fontId="6" fillId="0" borderId="35" xfId="4" applyNumberFormat="1" applyFont="1" applyBorder="1" applyAlignment="1">
      <alignment horizontal="centerContinuous"/>
    </xf>
    <xf numFmtId="0" fontId="27" fillId="7" borderId="0" xfId="11" applyFont="1" applyFill="1"/>
    <xf numFmtId="0" fontId="28" fillId="7" borderId="0" xfId="11" applyFont="1" applyFill="1"/>
    <xf numFmtId="0" fontId="34" fillId="0" borderId="0" xfId="4" applyFont="1"/>
    <xf numFmtId="171" fontId="4" fillId="0" borderId="0" xfId="4" applyNumberFormat="1" applyFont="1"/>
    <xf numFmtId="167" fontId="4" fillId="8" borderId="35" xfId="4" applyNumberFormat="1" applyFont="1" applyFill="1" applyBorder="1"/>
    <xf numFmtId="167" fontId="4" fillId="0" borderId="35" xfId="4" applyNumberFormat="1" applyFont="1" applyBorder="1"/>
    <xf numFmtId="0" fontId="4" fillId="0" borderId="35" xfId="11" applyFont="1" applyBorder="1"/>
    <xf numFmtId="167" fontId="3" fillId="0" borderId="0" xfId="11" applyNumberFormat="1" applyFont="1"/>
    <xf numFmtId="0" fontId="5" fillId="0" borderId="0" xfId="11" applyFont="1"/>
    <xf numFmtId="167" fontId="3" fillId="9" borderId="0" xfId="11" applyNumberFormat="1" applyFont="1" applyFill="1"/>
    <xf numFmtId="0" fontId="31" fillId="0" borderId="7" xfId="11" applyFont="1" applyBorder="1" applyAlignment="1">
      <alignment horizontal="left" indent="1"/>
    </xf>
    <xf numFmtId="0" fontId="26" fillId="0" borderId="0" xfId="11" applyFont="1" applyAlignment="1">
      <alignment horizontal="left"/>
    </xf>
    <xf numFmtId="171" fontId="4" fillId="0" borderId="0" xfId="11" applyNumberFormat="1" applyFont="1"/>
    <xf numFmtId="0" fontId="6" fillId="0" borderId="0" xfId="11" applyFont="1"/>
    <xf numFmtId="0" fontId="26" fillId="0" borderId="0" xfId="11" applyFont="1" applyAlignment="1">
      <alignment horizontal="left" indent="1"/>
    </xf>
    <xf numFmtId="167" fontId="3" fillId="0" borderId="0" xfId="4" applyNumberFormat="1" applyFont="1" applyAlignment="1">
      <alignment horizontal="right"/>
    </xf>
    <xf numFmtId="167" fontId="3" fillId="9" borderId="0" xfId="15" applyNumberFormat="1" applyFont="1" applyFill="1" applyBorder="1" applyAlignment="1">
      <alignment horizontal="right"/>
    </xf>
    <xf numFmtId="167" fontId="35" fillId="8" borderId="0" xfId="11" applyNumberFormat="1" applyFont="1" applyFill="1"/>
    <xf numFmtId="10" fontId="4" fillId="0" borderId="0" xfId="11" applyNumberFormat="1" applyFont="1"/>
    <xf numFmtId="0" fontId="31" fillId="0" borderId="0" xfId="11" applyFont="1" applyAlignment="1">
      <alignment horizontal="left" indent="1"/>
    </xf>
    <xf numFmtId="0" fontId="4" fillId="0" borderId="0" xfId="11" applyFont="1" applyAlignment="1">
      <alignment horizontal="left" indent="1"/>
    </xf>
    <xf numFmtId="0" fontId="4" fillId="9" borderId="7" xfId="11" applyFont="1" applyFill="1" applyBorder="1" applyAlignment="1">
      <alignment horizontal="left" indent="1"/>
    </xf>
    <xf numFmtId="0" fontId="4" fillId="0" borderId="7" xfId="11" applyFont="1" applyBorder="1" applyAlignment="1">
      <alignment horizontal="left" indent="1"/>
    </xf>
    <xf numFmtId="167" fontId="4" fillId="0" borderId="0" xfId="15" applyNumberFormat="1" applyFont="1" applyBorder="1" applyAlignment="1">
      <alignment horizontal="right"/>
    </xf>
    <xf numFmtId="167" fontId="4" fillId="8" borderId="0" xfId="15" applyNumberFormat="1" applyFont="1" applyFill="1" applyBorder="1" applyAlignment="1">
      <alignment horizontal="right"/>
    </xf>
    <xf numFmtId="167" fontId="35" fillId="8" borderId="0" xfId="15" applyNumberFormat="1" applyFont="1" applyFill="1" applyBorder="1" applyAlignment="1">
      <alignment horizontal="right"/>
    </xf>
    <xf numFmtId="184" fontId="4" fillId="0" borderId="0" xfId="11" applyNumberFormat="1" applyFont="1"/>
    <xf numFmtId="0" fontId="27" fillId="7" borderId="7" xfId="11" applyFont="1" applyFill="1" applyBorder="1"/>
    <xf numFmtId="0" fontId="6" fillId="9" borderId="0" xfId="11" applyFont="1" applyFill="1"/>
    <xf numFmtId="173" fontId="26" fillId="8" borderId="36" xfId="4" applyNumberFormat="1" applyFont="1" applyFill="1" applyBorder="1" applyAlignment="1">
      <alignment horizontal="right"/>
    </xf>
    <xf numFmtId="173" fontId="26" fillId="8" borderId="37" xfId="4" applyNumberFormat="1" applyFont="1" applyFill="1" applyBorder="1" applyAlignment="1">
      <alignment horizontal="right"/>
    </xf>
    <xf numFmtId="173" fontId="26" fillId="9" borderId="37" xfId="4" applyNumberFormat="1" applyFont="1" applyFill="1" applyBorder="1" applyAlignment="1">
      <alignment horizontal="right"/>
    </xf>
    <xf numFmtId="0" fontId="4" fillId="0" borderId="37" xfId="4" applyFont="1" applyBorder="1"/>
    <xf numFmtId="0" fontId="4" fillId="9" borderId="38" xfId="11" applyFont="1" applyFill="1" applyBorder="1"/>
    <xf numFmtId="173" fontId="26" fillId="8" borderId="39" xfId="4" applyNumberFormat="1" applyFont="1" applyFill="1" applyBorder="1" applyAlignment="1">
      <alignment horizontal="right"/>
    </xf>
    <xf numFmtId="173" fontId="26" fillId="8" borderId="0" xfId="4" applyNumberFormat="1" applyFont="1" applyFill="1" applyAlignment="1">
      <alignment horizontal="right"/>
    </xf>
    <xf numFmtId="173" fontId="26" fillId="9" borderId="0" xfId="4" applyNumberFormat="1" applyFont="1" applyFill="1" applyAlignment="1">
      <alignment horizontal="right"/>
    </xf>
    <xf numFmtId="0" fontId="4" fillId="9" borderId="40" xfId="11" applyFont="1" applyFill="1" applyBorder="1"/>
    <xf numFmtId="173" fontId="26" fillId="8" borderId="41" xfId="4" applyNumberFormat="1" applyFont="1" applyFill="1" applyBorder="1" applyAlignment="1">
      <alignment horizontal="right"/>
    </xf>
    <xf numFmtId="173" fontId="26" fillId="8" borderId="27" xfId="4" applyNumberFormat="1" applyFont="1" applyFill="1" applyBorder="1" applyAlignment="1">
      <alignment horizontal="right"/>
    </xf>
    <xf numFmtId="173" fontId="26" fillId="0" borderId="27" xfId="4" applyNumberFormat="1" applyFont="1" applyBorder="1" applyAlignment="1">
      <alignment horizontal="right"/>
    </xf>
    <xf numFmtId="0" fontId="4" fillId="0" borderId="27" xfId="4" applyFont="1" applyBorder="1"/>
    <xf numFmtId="0" fontId="4" fillId="0" borderId="42" xfId="11" applyFont="1" applyBorder="1"/>
    <xf numFmtId="167" fontId="4" fillId="8" borderId="36" xfId="4" applyNumberFormat="1" applyFont="1" applyFill="1" applyBorder="1"/>
    <xf numFmtId="167" fontId="4" fillId="8" borderId="37" xfId="4" applyNumberFormat="1" applyFont="1" applyFill="1" applyBorder="1"/>
    <xf numFmtId="1" fontId="3" fillId="0" borderId="37" xfId="4" applyNumberFormat="1" applyFont="1" applyBorder="1"/>
    <xf numFmtId="0" fontId="4" fillId="0" borderId="38" xfId="11" applyFont="1" applyBorder="1"/>
    <xf numFmtId="167" fontId="4" fillId="8" borderId="41" xfId="4" applyNumberFormat="1" applyFont="1" applyFill="1" applyBorder="1"/>
    <xf numFmtId="167" fontId="4" fillId="8" borderId="27" xfId="4" applyNumberFormat="1" applyFont="1" applyFill="1" applyBorder="1"/>
    <xf numFmtId="1" fontId="3" fillId="0" borderId="27" xfId="4" applyNumberFormat="1" applyFont="1" applyBorder="1"/>
    <xf numFmtId="164" fontId="4" fillId="0" borderId="0" xfId="3" applyNumberFormat="1" applyFont="1"/>
    <xf numFmtId="167" fontId="3" fillId="0" borderId="35" xfId="12" applyNumberFormat="1" applyFont="1" applyBorder="1" applyAlignment="1">
      <alignment horizontal="right"/>
    </xf>
    <xf numFmtId="167" fontId="4" fillId="8" borderId="7" xfId="4" applyNumberFormat="1" applyFont="1" applyFill="1" applyBorder="1"/>
    <xf numFmtId="0" fontId="6" fillId="0" borderId="7" xfId="4" applyFont="1" applyBorder="1"/>
    <xf numFmtId="167" fontId="3" fillId="9" borderId="0" xfId="12" applyNumberFormat="1" applyFont="1" applyFill="1" applyBorder="1" applyAlignment="1">
      <alignment horizontal="right"/>
    </xf>
    <xf numFmtId="167" fontId="35" fillId="8" borderId="0" xfId="4" applyNumberFormat="1" applyFont="1" applyFill="1"/>
    <xf numFmtId="185" fontId="5" fillId="0" borderId="0" xfId="4" applyNumberFormat="1" applyFont="1"/>
    <xf numFmtId="0" fontId="5" fillId="0" borderId="0" xfId="4" applyFont="1" applyAlignment="1">
      <alignment horizontal="left" indent="1"/>
    </xf>
    <xf numFmtId="0" fontId="6" fillId="0" borderId="0" xfId="4" applyFont="1" applyAlignment="1">
      <alignment horizontal="left" indent="1"/>
    </xf>
    <xf numFmtId="186" fontId="4" fillId="0" borderId="7" xfId="4" applyNumberFormat="1" applyFont="1" applyBorder="1"/>
    <xf numFmtId="186" fontId="6" fillId="0" borderId="7" xfId="4" applyNumberFormat="1" applyFont="1" applyBorder="1" applyAlignment="1">
      <alignment horizontal="left" indent="1"/>
    </xf>
    <xf numFmtId="166" fontId="4" fillId="0" borderId="0" xfId="1" applyNumberFormat="1" applyFont="1"/>
    <xf numFmtId="186" fontId="6" fillId="0" borderId="7" xfId="4" applyNumberFormat="1" applyFont="1" applyBorder="1"/>
    <xf numFmtId="167" fontId="3" fillId="0" borderId="0" xfId="4" applyNumberFormat="1" applyFont="1"/>
    <xf numFmtId="9" fontId="4" fillId="0" borderId="0" xfId="3" applyFont="1"/>
    <xf numFmtId="9" fontId="24" fillId="0" borderId="0" xfId="3" applyFont="1" applyAlignment="1">
      <alignment horizontal="right"/>
    </xf>
    <xf numFmtId="167" fontId="24" fillId="0" borderId="0" xfId="14" applyNumberFormat="1" applyFont="1" applyAlignment="1">
      <alignment horizontal="right"/>
    </xf>
    <xf numFmtId="0" fontId="4" fillId="7" borderId="7" xfId="11" applyFont="1" applyFill="1" applyBorder="1"/>
    <xf numFmtId="0" fontId="28" fillId="7" borderId="7" xfId="11" applyFont="1" applyFill="1" applyBorder="1"/>
    <xf numFmtId="179" fontId="4" fillId="9" borderId="0" xfId="4" applyNumberFormat="1" applyFont="1" applyFill="1"/>
    <xf numFmtId="179" fontId="4" fillId="12" borderId="17" xfId="13" applyNumberFormat="1" applyFont="1" applyFill="1" applyBorder="1" applyAlignment="1">
      <alignment horizontal="right"/>
    </xf>
    <xf numFmtId="0" fontId="4" fillId="9" borderId="0" xfId="4" applyFont="1" applyFill="1" applyAlignment="1">
      <alignment horizontal="left"/>
    </xf>
    <xf numFmtId="179" fontId="4" fillId="9" borderId="35" xfId="13" applyNumberFormat="1" applyFont="1" applyFill="1" applyBorder="1" applyAlignment="1">
      <alignment horizontal="right"/>
    </xf>
    <xf numFmtId="179" fontId="4" fillId="0" borderId="35" xfId="13" applyNumberFormat="1" applyFont="1" applyBorder="1" applyAlignment="1">
      <alignment horizontal="right"/>
    </xf>
    <xf numFmtId="179" fontId="4" fillId="13" borderId="0" xfId="13" applyNumberFormat="1" applyFont="1" applyFill="1" applyAlignment="1">
      <alignment horizontal="right"/>
    </xf>
    <xf numFmtId="0" fontId="2" fillId="0" borderId="35" xfId="4" applyBorder="1"/>
    <xf numFmtId="179" fontId="4" fillId="9" borderId="0" xfId="13" applyNumberFormat="1" applyFont="1" applyFill="1" applyAlignment="1">
      <alignment horizontal="right"/>
    </xf>
    <xf numFmtId="179" fontId="4" fillId="0" borderId="7" xfId="13" applyNumberFormat="1" applyFont="1" applyBorder="1" applyAlignment="1">
      <alignment horizontal="right"/>
    </xf>
    <xf numFmtId="179" fontId="4" fillId="12" borderId="7" xfId="13" applyNumberFormat="1" applyFont="1" applyFill="1" applyBorder="1" applyAlignment="1">
      <alignment horizontal="right"/>
    </xf>
    <xf numFmtId="0" fontId="4" fillId="9" borderId="7" xfId="4" applyFont="1" applyFill="1" applyBorder="1" applyAlignment="1">
      <alignment horizontal="left"/>
    </xf>
    <xf numFmtId="179" fontId="4" fillId="0" borderId="0" xfId="13" applyNumberFormat="1" applyFont="1" applyAlignment="1">
      <alignment horizontal="right"/>
    </xf>
    <xf numFmtId="179" fontId="4" fillId="13" borderId="7" xfId="13" applyNumberFormat="1" applyFont="1" applyFill="1" applyBorder="1" applyAlignment="1">
      <alignment horizontal="right"/>
    </xf>
    <xf numFmtId="179" fontId="4" fillId="0" borderId="35" xfId="13" applyNumberFormat="1" applyFont="1" applyBorder="1"/>
    <xf numFmtId="179" fontId="4" fillId="12" borderId="35" xfId="13" applyNumberFormat="1" applyFont="1" applyFill="1" applyBorder="1" applyAlignment="1">
      <alignment horizontal="right"/>
    </xf>
    <xf numFmtId="179" fontId="29" fillId="2" borderId="0" xfId="13" applyNumberFormat="1" applyFont="1" applyFill="1" applyAlignment="1">
      <alignment horizontal="right"/>
    </xf>
    <xf numFmtId="179" fontId="4" fillId="0" borderId="0" xfId="13" applyNumberFormat="1" applyFont="1"/>
    <xf numFmtId="179" fontId="4" fillId="12" borderId="0" xfId="13" applyNumberFormat="1" applyFont="1" applyFill="1" applyAlignment="1">
      <alignment horizontal="right"/>
    </xf>
    <xf numFmtId="0" fontId="33" fillId="0" borderId="34" xfId="4" applyFont="1" applyBorder="1" applyAlignment="1">
      <alignment horizontal="left" indent="1"/>
    </xf>
    <xf numFmtId="9" fontId="4" fillId="0" borderId="0" xfId="4" applyNumberFormat="1" applyFont="1"/>
    <xf numFmtId="179" fontId="6" fillId="8" borderId="7" xfId="4" applyNumberFormat="1" applyFont="1" applyFill="1" applyBorder="1"/>
    <xf numFmtId="179" fontId="6" fillId="0" borderId="7" xfId="4" applyNumberFormat="1" applyFont="1" applyBorder="1"/>
    <xf numFmtId="0" fontId="6" fillId="0" borderId="7" xfId="4" applyFont="1" applyBorder="1" applyAlignment="1">
      <alignment horizontal="left"/>
    </xf>
    <xf numFmtId="175" fontId="24" fillId="2" borderId="0" xfId="13" applyNumberFormat="1" applyFont="1" applyFill="1" applyAlignment="1">
      <alignment vertical="center"/>
    </xf>
    <xf numFmtId="179" fontId="4" fillId="8" borderId="17" xfId="13" applyNumberFormat="1" applyFont="1" applyFill="1" applyBorder="1" applyAlignment="1">
      <alignment horizontal="right"/>
    </xf>
    <xf numFmtId="179" fontId="4" fillId="0" borderId="17" xfId="13" applyNumberFormat="1" applyFont="1" applyBorder="1" applyAlignment="1">
      <alignment horizontal="right"/>
    </xf>
    <xf numFmtId="0" fontId="2" fillId="0" borderId="17" xfId="4" applyBorder="1"/>
    <xf numFmtId="0" fontId="4" fillId="0" borderId="17" xfId="4" applyFont="1" applyBorder="1" applyAlignment="1">
      <alignment horizontal="left"/>
    </xf>
    <xf numFmtId="179" fontId="24" fillId="0" borderId="0" xfId="13" applyNumberFormat="1" applyFont="1"/>
    <xf numFmtId="179" fontId="6" fillId="9" borderId="7" xfId="4" applyNumberFormat="1" applyFont="1" applyFill="1" applyBorder="1"/>
    <xf numFmtId="0" fontId="6" fillId="0" borderId="0" xfId="4" quotePrefix="1" applyFont="1"/>
    <xf numFmtId="179" fontId="4" fillId="8" borderId="0" xfId="4" quotePrefix="1" applyNumberFormat="1" applyFont="1" applyFill="1"/>
    <xf numFmtId="179" fontId="4" fillId="9" borderId="0" xfId="4" quotePrefix="1" applyNumberFormat="1" applyFont="1" applyFill="1"/>
    <xf numFmtId="0" fontId="4" fillId="0" borderId="0" xfId="4" quotePrefix="1" applyFont="1" applyAlignment="1">
      <alignment horizontal="left"/>
    </xf>
    <xf numFmtId="179" fontId="4" fillId="9" borderId="7" xfId="4" applyNumberFormat="1" applyFont="1" applyFill="1" applyBorder="1"/>
    <xf numFmtId="179" fontId="3" fillId="2" borderId="0" xfId="4" applyNumberFormat="1" applyFont="1" applyFill="1"/>
    <xf numFmtId="179" fontId="6" fillId="0" borderId="0" xfId="4" applyNumberFormat="1" applyFont="1"/>
    <xf numFmtId="179" fontId="6" fillId="8" borderId="0" xfId="4" applyNumberFormat="1" applyFont="1" applyFill="1"/>
    <xf numFmtId="179" fontId="4" fillId="0" borderId="0" xfId="4" quotePrefix="1" applyNumberFormat="1" applyFont="1"/>
    <xf numFmtId="187" fontId="4" fillId="0" borderId="0" xfId="4" applyNumberFormat="1" applyFont="1"/>
    <xf numFmtId="179" fontId="6" fillId="9" borderId="0" xfId="4" applyNumberFormat="1" applyFont="1" applyFill="1"/>
    <xf numFmtId="0" fontId="33" fillId="9" borderId="0" xfId="4" applyFont="1" applyFill="1"/>
    <xf numFmtId="0" fontId="6" fillId="9" borderId="0" xfId="4" applyFont="1" applyFill="1"/>
    <xf numFmtId="0" fontId="2" fillId="9" borderId="0" xfId="4" applyFill="1"/>
    <xf numFmtId="0" fontId="2" fillId="9" borderId="7" xfId="4" applyFill="1" applyBorder="1"/>
    <xf numFmtId="179" fontId="37" fillId="0" borderId="0" xfId="13" applyNumberFormat="1" applyFont="1" applyAlignment="1">
      <alignment horizontal="right"/>
    </xf>
    <xf numFmtId="188" fontId="4" fillId="2" borderId="43" xfId="13" applyNumberFormat="1" applyFont="1" applyFill="1" applyBorder="1"/>
    <xf numFmtId="179" fontId="4" fillId="8" borderId="37" xfId="13" applyNumberFormat="1" applyFont="1" applyFill="1" applyBorder="1" applyAlignment="1">
      <alignment horizontal="right"/>
    </xf>
    <xf numFmtId="179" fontId="4" fillId="9" borderId="37" xfId="13" applyNumberFormat="1" applyFont="1" applyFill="1" applyBorder="1" applyAlignment="1">
      <alignment horizontal="right"/>
    </xf>
    <xf numFmtId="0" fontId="4" fillId="0" borderId="37" xfId="4" applyFont="1" applyBorder="1" applyAlignment="1">
      <alignment horizontal="left"/>
    </xf>
    <xf numFmtId="179" fontId="4" fillId="8" borderId="0" xfId="13" applyNumberFormat="1" applyFont="1" applyFill="1" applyAlignment="1">
      <alignment horizontal="right"/>
    </xf>
    <xf numFmtId="189" fontId="4" fillId="8" borderId="37" xfId="13" applyNumberFormat="1" applyFont="1" applyFill="1" applyBorder="1" applyAlignment="1">
      <alignment horizontal="right"/>
    </xf>
    <xf numFmtId="189" fontId="4" fillId="9" borderId="37" xfId="13" applyNumberFormat="1" applyFont="1" applyFill="1" applyBorder="1" applyAlignment="1">
      <alignment horizontal="right"/>
    </xf>
    <xf numFmtId="174" fontId="4" fillId="8" borderId="0" xfId="4" applyNumberFormat="1" applyFont="1" applyFill="1"/>
    <xf numFmtId="174" fontId="4" fillId="0" borderId="0" xfId="4" applyNumberFormat="1" applyFont="1"/>
    <xf numFmtId="189" fontId="4" fillId="8" borderId="44" xfId="13" applyNumberFormat="1" applyFont="1" applyFill="1" applyBorder="1" applyAlignment="1">
      <alignment horizontal="right"/>
    </xf>
    <xf numFmtId="189" fontId="4" fillId="9" borderId="44" xfId="13" applyNumberFormat="1" applyFont="1" applyFill="1" applyBorder="1" applyAlignment="1">
      <alignment horizontal="right"/>
    </xf>
    <xf numFmtId="179" fontId="4" fillId="9" borderId="44" xfId="13" applyNumberFormat="1" applyFont="1" applyFill="1" applyBorder="1" applyAlignment="1">
      <alignment horizontal="right"/>
    </xf>
    <xf numFmtId="0" fontId="4" fillId="0" borderId="44" xfId="4" applyFont="1" applyBorder="1"/>
    <xf numFmtId="0" fontId="4" fillId="0" borderId="44" xfId="4" applyFont="1" applyBorder="1" applyAlignment="1">
      <alignment horizontal="left"/>
    </xf>
    <xf numFmtId="190" fontId="4" fillId="8" borderId="0" xfId="4" applyNumberFormat="1" applyFont="1" applyFill="1"/>
    <xf numFmtId="191" fontId="3" fillId="2" borderId="0" xfId="4" applyNumberFormat="1" applyFont="1" applyFill="1"/>
    <xf numFmtId="179" fontId="31" fillId="0" borderId="0" xfId="4" applyNumberFormat="1" applyFont="1" applyAlignment="1">
      <alignment horizontal="right"/>
    </xf>
    <xf numFmtId="166" fontId="4" fillId="8" borderId="7" xfId="4" applyNumberFormat="1" applyFont="1" applyFill="1" applyBorder="1"/>
    <xf numFmtId="175" fontId="24" fillId="14" borderId="7" xfId="13" applyNumberFormat="1" applyFont="1" applyFill="1" applyBorder="1" applyAlignment="1">
      <alignment vertical="center"/>
    </xf>
    <xf numFmtId="175" fontId="24" fillId="14" borderId="0" xfId="13" applyNumberFormat="1" applyFont="1" applyFill="1" applyAlignment="1">
      <alignment vertical="center"/>
    </xf>
    <xf numFmtId="175" fontId="24" fillId="0" borderId="0" xfId="13" applyNumberFormat="1" applyFont="1" applyAlignment="1">
      <alignment vertical="center"/>
    </xf>
    <xf numFmtId="179" fontId="4" fillId="14" borderId="7" xfId="4" applyNumberFormat="1" applyFont="1" applyFill="1" applyBorder="1"/>
    <xf numFmtId="179" fontId="4" fillId="14" borderId="0" xfId="4" applyNumberFormat="1" applyFont="1" applyFill="1"/>
    <xf numFmtId="4" fontId="4" fillId="0" borderId="0" xfId="4" applyNumberFormat="1" applyFont="1"/>
    <xf numFmtId="4" fontId="2" fillId="0" borderId="0" xfId="4" applyNumberFormat="1"/>
    <xf numFmtId="4" fontId="4" fillId="14" borderId="0" xfId="4" applyNumberFormat="1" applyFont="1" applyFill="1"/>
    <xf numFmtId="4" fontId="4" fillId="0" borderId="0" xfId="4" applyNumberFormat="1" applyFont="1" applyAlignment="1">
      <alignment horizontal="left"/>
    </xf>
    <xf numFmtId="4" fontId="4" fillId="0" borderId="0" xfId="4" quotePrefix="1" applyNumberFormat="1" applyFont="1"/>
    <xf numFmtId="179" fontId="24" fillId="14" borderId="0" xfId="13" applyNumberFormat="1" applyFont="1" applyFill="1"/>
    <xf numFmtId="179" fontId="24" fillId="14" borderId="35" xfId="13" applyNumberFormat="1" applyFont="1" applyFill="1" applyBorder="1"/>
    <xf numFmtId="175" fontId="35" fillId="0" borderId="0" xfId="9" applyNumberFormat="1" applyFont="1"/>
    <xf numFmtId="164" fontId="4" fillId="14" borderId="0" xfId="3" quotePrefix="1" applyNumberFormat="1" applyFont="1" applyFill="1"/>
    <xf numFmtId="179" fontId="4" fillId="14" borderId="0" xfId="4" quotePrefix="1" applyNumberFormat="1" applyFont="1" applyFill="1"/>
    <xf numFmtId="179" fontId="3" fillId="2" borderId="7" xfId="4" applyNumberFormat="1" applyFont="1" applyFill="1" applyBorder="1"/>
    <xf numFmtId="179" fontId="4" fillId="14" borderId="35" xfId="4" applyNumberFormat="1" applyFont="1" applyFill="1" applyBorder="1"/>
    <xf numFmtId="192" fontId="31" fillId="0" borderId="0" xfId="4" applyNumberFormat="1" applyFont="1" applyAlignment="1">
      <alignment horizontal="right"/>
    </xf>
    <xf numFmtId="174" fontId="4" fillId="8" borderId="37" xfId="4" applyNumberFormat="1" applyFont="1" applyFill="1" applyBorder="1"/>
    <xf numFmtId="174" fontId="4" fillId="0" borderId="37" xfId="4" applyNumberFormat="1" applyFont="1" applyBorder="1"/>
    <xf numFmtId="174" fontId="4" fillId="8" borderId="27" xfId="4" applyNumberFormat="1" applyFont="1" applyFill="1" applyBorder="1"/>
    <xf numFmtId="174" fontId="4" fillId="0" borderId="27" xfId="4" applyNumberFormat="1" applyFont="1" applyBorder="1"/>
    <xf numFmtId="179" fontId="4" fillId="14" borderId="27" xfId="4" applyNumberFormat="1" applyFont="1" applyFill="1" applyBorder="1"/>
    <xf numFmtId="167" fontId="4" fillId="12" borderId="0" xfId="4" applyNumberFormat="1" applyFont="1" applyFill="1"/>
    <xf numFmtId="167" fontId="4" fillId="12" borderId="7" xfId="4" applyNumberFormat="1" applyFont="1" applyFill="1" applyBorder="1"/>
    <xf numFmtId="167" fontId="6" fillId="8" borderId="0" xfId="4" applyNumberFormat="1" applyFont="1" applyFill="1"/>
    <xf numFmtId="0" fontId="38" fillId="0" borderId="0" xfId="4" applyFont="1"/>
    <xf numFmtId="167" fontId="6" fillId="8" borderId="7" xfId="4" applyNumberFormat="1" applyFont="1" applyFill="1" applyBorder="1"/>
    <xf numFmtId="168" fontId="4" fillId="0" borderId="7" xfId="4" applyNumberFormat="1" applyFont="1" applyBorder="1"/>
    <xf numFmtId="171" fontId="4" fillId="0" borderId="7" xfId="11" applyNumberFormat="1" applyFont="1" applyBorder="1"/>
    <xf numFmtId="193" fontId="4" fillId="8" borderId="0" xfId="4" applyNumberFormat="1" applyFont="1" applyFill="1"/>
    <xf numFmtId="193" fontId="4" fillId="0" borderId="0" xfId="4" applyNumberFormat="1" applyFont="1"/>
    <xf numFmtId="176" fontId="4" fillId="8" borderId="0" xfId="4" applyNumberFormat="1" applyFont="1" applyFill="1"/>
    <xf numFmtId="176" fontId="4" fillId="0" borderId="0" xfId="4" applyNumberFormat="1" applyFont="1"/>
    <xf numFmtId="171" fontId="6" fillId="0" borderId="7" xfId="11" applyNumberFormat="1" applyFont="1" applyBorder="1"/>
    <xf numFmtId="0" fontId="2" fillId="0" borderId="0" xfId="5">
      <alignment vertical="top"/>
    </xf>
    <xf numFmtId="164" fontId="7" fillId="0" borderId="0" xfId="4" applyNumberFormat="1" applyFont="1" applyAlignment="1">
      <alignment horizontal="right"/>
    </xf>
    <xf numFmtId="0" fontId="2" fillId="7" borderId="0" xfId="4" applyFill="1"/>
    <xf numFmtId="0" fontId="28" fillId="7" borderId="0" xfId="5" applyFont="1" applyFill="1">
      <alignment vertical="top"/>
    </xf>
    <xf numFmtId="194" fontId="6" fillId="8" borderId="45" xfId="4" applyNumberFormat="1" applyFont="1" applyFill="1" applyBorder="1"/>
    <xf numFmtId="167" fontId="4" fillId="9" borderId="0" xfId="4" applyNumberFormat="1" applyFont="1" applyFill="1"/>
    <xf numFmtId="0" fontId="4" fillId="0" borderId="0" xfId="5" applyFont="1">
      <alignment vertical="top"/>
    </xf>
    <xf numFmtId="15" fontId="4" fillId="0" borderId="0" xfId="4" applyNumberFormat="1" applyFont="1"/>
    <xf numFmtId="168" fontId="6" fillId="8" borderId="45" xfId="7" applyNumberFormat="1" applyFont="1" applyFill="1" applyBorder="1"/>
    <xf numFmtId="169" fontId="6" fillId="5" borderId="0" xfId="8" applyFont="1" applyFill="1"/>
    <xf numFmtId="167" fontId="4" fillId="8" borderId="0" xfId="7" applyNumberFormat="1" applyFont="1" applyFill="1"/>
    <xf numFmtId="169" fontId="4" fillId="5" borderId="0" xfId="8" applyFont="1" applyFill="1"/>
    <xf numFmtId="167" fontId="3" fillId="2" borderId="35" xfId="4" applyNumberFormat="1" applyFont="1" applyFill="1" applyBorder="1"/>
    <xf numFmtId="169" fontId="4" fillId="5" borderId="35" xfId="8" quotePrefix="1" applyFont="1" applyFill="1" applyBorder="1" applyAlignment="1">
      <alignment horizontal="left" indent="1"/>
    </xf>
    <xf numFmtId="167" fontId="3" fillId="2" borderId="0" xfId="7" applyNumberFormat="1" applyFont="1" applyFill="1"/>
    <xf numFmtId="169" fontId="4" fillId="5" borderId="0" xfId="8" quotePrefix="1" applyFont="1" applyFill="1" applyAlignment="1">
      <alignment horizontal="left" indent="1"/>
    </xf>
    <xf numFmtId="0" fontId="4" fillId="0" borderId="0" xfId="5" quotePrefix="1" applyFont="1">
      <alignment vertical="top"/>
    </xf>
    <xf numFmtId="10" fontId="24" fillId="2" borderId="0" xfId="4" applyNumberFormat="1" applyFont="1" applyFill="1" applyAlignment="1">
      <alignment horizontal="right"/>
    </xf>
    <xf numFmtId="0" fontId="4" fillId="9" borderId="0" xfId="5" applyFont="1" applyFill="1">
      <alignment vertical="top"/>
    </xf>
    <xf numFmtId="167" fontId="6" fillId="8" borderId="46" xfId="10" applyNumberFormat="1" applyFont="1" applyFill="1" applyBorder="1" applyAlignment="1">
      <alignment horizontal="right"/>
    </xf>
    <xf numFmtId="0" fontId="6" fillId="0" borderId="0" xfId="7" applyFont="1"/>
    <xf numFmtId="164" fontId="6" fillId="8" borderId="7" xfId="4" applyNumberFormat="1" applyFont="1" applyFill="1" applyBorder="1" applyAlignment="1">
      <alignment horizontal="right"/>
    </xf>
    <xf numFmtId="0" fontId="6" fillId="0" borderId="7" xfId="5" applyFont="1" applyBorder="1">
      <alignment vertical="top"/>
    </xf>
    <xf numFmtId="195" fontId="5" fillId="8" borderId="35" xfId="9" applyNumberFormat="1" applyFont="1" applyFill="1" applyBorder="1" applyAlignment="1">
      <alignment horizontal="right"/>
    </xf>
    <xf numFmtId="169" fontId="5" fillId="5" borderId="35" xfId="8" applyFont="1" applyFill="1" applyBorder="1" applyAlignment="1">
      <alignment horizontal="left"/>
    </xf>
    <xf numFmtId="164" fontId="24" fillId="2" borderId="0" xfId="6" applyNumberFormat="1" applyFont="1" applyFill="1" applyAlignment="1">
      <alignment horizontal="right" vertical="center"/>
    </xf>
    <xf numFmtId="0" fontId="4" fillId="5" borderId="0" xfId="10" applyFont="1" applyFill="1"/>
    <xf numFmtId="167" fontId="3" fillId="2" borderId="0" xfId="4" applyNumberFormat="1" applyFont="1" applyFill="1"/>
    <xf numFmtId="0" fontId="6" fillId="0" borderId="0" xfId="5" applyFont="1">
      <alignment vertical="top"/>
    </xf>
    <xf numFmtId="196" fontId="5" fillId="8" borderId="0" xfId="9" applyNumberFormat="1" applyFont="1" applyFill="1" applyAlignment="1">
      <alignment horizontal="right"/>
    </xf>
    <xf numFmtId="169" fontId="5" fillId="5" borderId="0" xfId="8" applyFont="1" applyFill="1" applyAlignment="1">
      <alignment horizontal="left"/>
    </xf>
    <xf numFmtId="164" fontId="3" fillId="2" borderId="35" xfId="6" applyNumberFormat="1" applyFont="1" applyFill="1" applyBorder="1" applyAlignment="1">
      <alignment horizontal="right" vertical="center"/>
    </xf>
    <xf numFmtId="0" fontId="4" fillId="9" borderId="35" xfId="5" applyFont="1" applyFill="1" applyBorder="1">
      <alignment vertical="top"/>
    </xf>
    <xf numFmtId="168" fontId="4" fillId="8" borderId="0" xfId="10" applyNumberFormat="1" applyFont="1" applyFill="1" applyAlignment="1">
      <alignment horizontal="right"/>
    </xf>
    <xf numFmtId="169" fontId="4" fillId="5" borderId="0" xfId="8" applyFont="1" applyFill="1" applyAlignment="1">
      <alignment horizontal="left"/>
    </xf>
    <xf numFmtId="164" fontId="3" fillId="2" borderId="0" xfId="6" applyNumberFormat="1" applyFont="1" applyFill="1" applyAlignment="1">
      <alignment horizontal="right" vertical="center"/>
    </xf>
    <xf numFmtId="168" fontId="4" fillId="9" borderId="0" xfId="7" applyNumberFormat="1" applyFont="1" applyFill="1"/>
    <xf numFmtId="0" fontId="4" fillId="0" borderId="0" xfId="7" applyFont="1"/>
    <xf numFmtId="164" fontId="6" fillId="8" borderId="0" xfId="9" applyNumberFormat="1" applyFont="1" applyFill="1" applyAlignment="1">
      <alignment horizontal="right" vertical="center"/>
    </xf>
    <xf numFmtId="168" fontId="4" fillId="8" borderId="0" xfId="7" applyNumberFormat="1" applyFont="1" applyFill="1"/>
    <xf numFmtId="197" fontId="5" fillId="8" borderId="0" xfId="9" applyNumberFormat="1" applyFont="1" applyFill="1" applyAlignment="1">
      <alignment horizontal="right"/>
    </xf>
    <xf numFmtId="2" fontId="24" fillId="2" borderId="35" xfId="6" applyNumberFormat="1" applyFont="1" applyFill="1" applyBorder="1" applyAlignment="1">
      <alignment horizontal="right" vertical="center"/>
    </xf>
    <xf numFmtId="0" fontId="4" fillId="0" borderId="35" xfId="5" applyFont="1" applyBorder="1">
      <alignment vertical="top"/>
    </xf>
    <xf numFmtId="170" fontId="29" fillId="2" borderId="0" xfId="10" applyNumberFormat="1" applyFont="1" applyFill="1" applyAlignment="1" applyProtection="1">
      <alignment horizontal="right"/>
      <protection locked="0"/>
    </xf>
    <xf numFmtId="168" fontId="4" fillId="9" borderId="45" xfId="4" applyNumberFormat="1" applyFont="1" applyFill="1" applyBorder="1"/>
    <xf numFmtId="168" fontId="4" fillId="8" borderId="0" xfId="4" applyNumberFormat="1" applyFont="1" applyFill="1"/>
    <xf numFmtId="164" fontId="4" fillId="8" borderId="0" xfId="4" applyNumberFormat="1" applyFont="1" applyFill="1" applyAlignment="1">
      <alignment horizontal="right"/>
    </xf>
    <xf numFmtId="0" fontId="3" fillId="2" borderId="47" xfId="10" applyFont="1" applyFill="1" applyBorder="1" applyAlignment="1" applyProtection="1">
      <alignment horizontal="center"/>
      <protection locked="0"/>
    </xf>
    <xf numFmtId="10" fontId="24" fillId="2" borderId="0" xfId="6" applyNumberFormat="1" applyFont="1" applyFill="1" applyAlignment="1">
      <alignment horizontal="right" vertical="center"/>
    </xf>
    <xf numFmtId="0" fontId="19" fillId="7" borderId="48" xfId="10" applyFont="1" applyFill="1" applyBorder="1"/>
    <xf numFmtId="0" fontId="19" fillId="7" borderId="48" xfId="4" applyFont="1" applyFill="1" applyBorder="1"/>
    <xf numFmtId="0" fontId="39" fillId="7" borderId="48" xfId="10" applyFont="1" applyFill="1" applyBorder="1"/>
    <xf numFmtId="0" fontId="4" fillId="7" borderId="48" xfId="10" applyFont="1" applyFill="1" applyBorder="1"/>
    <xf numFmtId="0" fontId="2" fillId="7" borderId="35" xfId="4" applyFill="1" applyBorder="1"/>
    <xf numFmtId="0" fontId="40" fillId="0" borderId="0" xfId="4" applyFont="1"/>
    <xf numFmtId="0" fontId="4" fillId="0" borderId="49" xfId="0" applyFont="1" applyBorder="1" applyAlignment="1">
      <alignment vertical="top" wrapText="1"/>
    </xf>
    <xf numFmtId="198" fontId="41" fillId="0" borderId="50" xfId="0" applyNumberFormat="1" applyFont="1" applyBorder="1" applyAlignment="1">
      <alignment horizontal="center" vertical="center" wrapText="1"/>
    </xf>
    <xf numFmtId="170" fontId="41" fillId="8" borderId="51" xfId="0" applyNumberFormat="1" applyFont="1" applyFill="1" applyBorder="1" applyAlignment="1">
      <alignment horizontal="center" vertical="center" wrapText="1"/>
    </xf>
    <xf numFmtId="0" fontId="42" fillId="0" borderId="52" xfId="0" applyFont="1" applyBorder="1" applyAlignment="1">
      <alignment horizontal="left" vertical="center" wrapText="1"/>
    </xf>
    <xf numFmtId="0" fontId="4" fillId="0" borderId="53" xfId="0" applyFont="1" applyBorder="1" applyAlignment="1">
      <alignment vertical="top" wrapText="1"/>
    </xf>
    <xf numFmtId="198" fontId="41" fillId="0" borderId="54" xfId="0" applyNumberFormat="1" applyFont="1" applyBorder="1" applyAlignment="1">
      <alignment horizontal="center" vertical="center" wrapText="1"/>
    </xf>
    <xf numFmtId="198" fontId="41" fillId="8" borderId="54" xfId="0" applyNumberFormat="1" applyFont="1" applyFill="1" applyBorder="1" applyAlignment="1">
      <alignment horizontal="center" vertical="center" wrapText="1"/>
    </xf>
    <xf numFmtId="0" fontId="42" fillId="0" borderId="55" xfId="0" applyFont="1" applyBorder="1" applyAlignment="1">
      <alignment horizontal="left" vertical="center" wrapText="1"/>
    </xf>
    <xf numFmtId="0" fontId="43" fillId="0" borderId="55" xfId="0" applyFont="1" applyBorder="1" applyAlignment="1">
      <alignment horizontal="left" vertical="center" wrapText="1"/>
    </xf>
    <xf numFmtId="0" fontId="4" fillId="0" borderId="56" xfId="0" applyFont="1" applyBorder="1" applyAlignment="1">
      <alignment vertical="top" wrapText="1"/>
    </xf>
    <xf numFmtId="0" fontId="43" fillId="0" borderId="57" xfId="0" applyFont="1" applyBorder="1" applyAlignment="1">
      <alignment horizontal="left" vertical="center" wrapText="1"/>
    </xf>
    <xf numFmtId="0" fontId="4" fillId="0" borderId="58" xfId="0" applyFont="1" applyBorder="1" applyAlignment="1">
      <alignment vertical="top" wrapText="1"/>
    </xf>
    <xf numFmtId="2" fontId="41" fillId="8" borderId="59" xfId="0" applyNumberFormat="1" applyFont="1" applyFill="1" applyBorder="1" applyAlignment="1">
      <alignment horizontal="center" vertical="center" wrapText="1"/>
    </xf>
    <xf numFmtId="0" fontId="43" fillId="0" borderId="60" xfId="0" applyFont="1" applyBorder="1" applyAlignment="1">
      <alignment horizontal="left" vertical="center" wrapText="1"/>
    </xf>
    <xf numFmtId="0" fontId="41" fillId="2" borderId="61" xfId="0" applyFont="1" applyFill="1" applyBorder="1" applyAlignment="1">
      <alignment vertical="top" wrapText="1"/>
    </xf>
    <xf numFmtId="0" fontId="41" fillId="2" borderId="0" xfId="0" applyFont="1" applyFill="1" applyAlignment="1">
      <alignment vertical="top" wrapText="1"/>
    </xf>
    <xf numFmtId="0" fontId="41" fillId="2" borderId="62" xfId="0" applyFont="1" applyFill="1" applyBorder="1" applyAlignment="1">
      <alignment vertical="top" wrapText="1"/>
    </xf>
    <xf numFmtId="0" fontId="44" fillId="2" borderId="63" xfId="0" applyFont="1" applyFill="1" applyBorder="1" applyAlignment="1">
      <alignment horizontal="left" vertical="center" wrapText="1"/>
    </xf>
    <xf numFmtId="0" fontId="45" fillId="7" borderId="5" xfId="0" applyFont="1" applyFill="1" applyBorder="1" applyAlignment="1">
      <alignment horizontal="left" vertical="center" wrapText="1"/>
    </xf>
    <xf numFmtId="0" fontId="45" fillId="7" borderId="0" xfId="0" applyFont="1" applyFill="1" applyAlignment="1">
      <alignment horizontal="left" vertical="center" wrapText="1"/>
    </xf>
    <xf numFmtId="0" fontId="46" fillId="7" borderId="6" xfId="0" applyFont="1" applyFill="1" applyBorder="1" applyAlignment="1">
      <alignment horizontal="left" vertical="center" wrapText="1"/>
    </xf>
    <xf numFmtId="0" fontId="4" fillId="0" borderId="5" xfId="0" applyFont="1" applyBorder="1" applyAlignment="1">
      <alignment vertical="top" wrapText="1"/>
    </xf>
    <xf numFmtId="0" fontId="44" fillId="0" borderId="0" xfId="0" applyFont="1" applyAlignment="1">
      <alignment horizontal="left" vertical="center" wrapText="1"/>
    </xf>
    <xf numFmtId="0" fontId="44" fillId="0" borderId="6" xfId="0" applyFont="1" applyBorder="1" applyAlignment="1">
      <alignment horizontal="left" vertical="center" wrapText="1"/>
    </xf>
    <xf numFmtId="0" fontId="41" fillId="8" borderId="61" xfId="0" applyFont="1" applyFill="1" applyBorder="1" applyAlignment="1">
      <alignment vertical="top" wrapText="1"/>
    </xf>
    <xf numFmtId="0" fontId="41" fillId="8" borderId="62" xfId="0" applyFont="1" applyFill="1" applyBorder="1" applyAlignment="1">
      <alignment horizontal="center" vertical="top" wrapText="1"/>
    </xf>
    <xf numFmtId="0" fontId="44" fillId="8" borderId="63" xfId="0" applyFont="1" applyFill="1" applyBorder="1" applyAlignment="1">
      <alignment horizontal="left" vertical="center" wrapText="1"/>
    </xf>
    <xf numFmtId="0" fontId="45" fillId="7" borderId="13" xfId="0" applyFont="1" applyFill="1" applyBorder="1" applyAlignment="1">
      <alignment horizontal="left" vertical="center" wrapText="1"/>
    </xf>
    <xf numFmtId="0" fontId="45" fillId="7" borderId="14" xfId="0" applyFont="1" applyFill="1" applyBorder="1" applyAlignment="1">
      <alignment horizontal="left" vertical="center" wrapText="1"/>
    </xf>
    <xf numFmtId="0" fontId="46" fillId="7" borderId="15" xfId="0" applyFont="1" applyFill="1" applyBorder="1" applyAlignment="1">
      <alignment horizontal="left" vertical="center" wrapText="1"/>
    </xf>
    <xf numFmtId="0" fontId="41" fillId="0" borderId="0" xfId="0" applyFont="1" applyAlignment="1">
      <alignment vertical="top" wrapText="1"/>
    </xf>
    <xf numFmtId="0" fontId="41" fillId="0" borderId="0" xfId="0" applyFont="1" applyAlignment="1">
      <alignment horizontal="center" vertical="top" wrapText="1"/>
    </xf>
    <xf numFmtId="0" fontId="31" fillId="10" borderId="0" xfId="4" applyFont="1" applyFill="1"/>
    <xf numFmtId="0" fontId="31" fillId="0" borderId="7" xfId="4" applyFont="1" applyBorder="1"/>
  </cellXfs>
  <cellStyles count="17">
    <cellStyle name="Border Thin" xfId="12" xr:uid="{914E8DD0-63DB-43E5-A8E4-E6379B4347C3}"/>
    <cellStyle name="Border Thin 2" xfId="15" xr:uid="{D939F905-4024-42AF-B22C-25EF27903096}"/>
    <cellStyle name="Comma" xfId="1" builtinId="3"/>
    <cellStyle name="Comma 2" xfId="13" xr:uid="{28A98ED2-49CF-4F86-825B-C1028D783B22}"/>
    <cellStyle name="Currency" xfId="2" builtinId="4"/>
    <cellStyle name="Currency 2" xfId="14" xr:uid="{F19DD41D-6E6F-4F45-BC1A-40C79366AECD}"/>
    <cellStyle name="Input 2" xfId="6" xr:uid="{3F39AC59-BE31-4CA1-9944-FFAF926D5AB7}"/>
    <cellStyle name="Normal" xfId="0" builtinId="0"/>
    <cellStyle name="Normal 10" xfId="4" xr:uid="{066303B9-F87A-4B3D-865B-EF272522FB34}"/>
    <cellStyle name="Normal_Ahold3-backup" xfId="8" xr:uid="{820D5382-D2BC-4D6D-BE64-06DD93B22E81}"/>
    <cellStyle name="Normal_BasicFCFModel" xfId="10" xr:uid="{BDC05FE2-E2C1-4960-A653-1981DE8DCE47}"/>
    <cellStyle name="Normal_Copy of GAPValuationModelFullForecast2008" xfId="7" xr:uid="{51E16C3B-55E7-4F3A-8CEA-462068CD18C8}"/>
    <cellStyle name="Normal_Sheet" xfId="5" xr:uid="{CC2F6437-AFD4-44D3-8FEB-9FDDEDFADCFA}"/>
    <cellStyle name="Normal_Sheet2" xfId="11" xr:uid="{BD147314-3E6D-4307-9E79-2375096DD9E5}"/>
    <cellStyle name="Percent" xfId="3" builtinId="5"/>
    <cellStyle name="Percent 2" xfId="9" xr:uid="{E9A242D5-6D7D-4E10-B73B-1E82822E948E}"/>
    <cellStyle name="Table Sub Head" xfId="16" xr:uid="{43EE21B0-AB2C-46A8-9F88-B42BDA31F296}"/>
  </cellStyles>
  <dxfs count="53">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ndense val="0"/>
        <extend val="0"/>
        <color indexed="12"/>
      </font>
      <border>
        <top style="thin">
          <color indexed="64"/>
        </top>
      </border>
    </dxf>
    <dxf>
      <font>
        <b/>
        <i val="0"/>
        <condense val="0"/>
        <extend val="0"/>
        <color indexed="9"/>
      </font>
      <fill>
        <patternFill>
          <bgColor indexed="10"/>
        </patternFill>
      </fill>
    </dxf>
    <dxf>
      <font>
        <b/>
        <i val="0"/>
        <condense val="0"/>
        <extend val="0"/>
        <color indexed="12"/>
      </font>
      <border>
        <top style="thin">
          <color indexed="64"/>
        </top>
      </border>
    </dxf>
    <dxf>
      <font>
        <condense val="0"/>
        <extend val="0"/>
        <color indexed="12"/>
      </font>
    </dxf>
    <dxf>
      <font>
        <b/>
        <i val="0"/>
        <color theme="0"/>
      </font>
      <fill>
        <patternFill>
          <bgColor rgb="FFFF0000"/>
        </patternFill>
      </fill>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b/>
        <i val="0"/>
        <color theme="0"/>
      </font>
      <fill>
        <patternFill>
          <bgColor rgb="FFFF0000"/>
        </patternFill>
      </fill>
    </dxf>
    <dxf>
      <font>
        <condense val="0"/>
        <extend val="0"/>
        <color indexed="12"/>
      </font>
    </dxf>
    <dxf>
      <font>
        <b/>
        <i val="0"/>
        <condense val="0"/>
        <extend val="0"/>
        <color indexed="12"/>
      </font>
      <border>
        <top style="thin">
          <color indexed="64"/>
        </top>
      </border>
    </dxf>
    <dxf>
      <font>
        <b/>
        <i val="0"/>
        <color theme="0"/>
      </font>
      <fill>
        <patternFill>
          <bgColor rgb="FFFF0000"/>
        </patternFill>
      </fill>
    </dxf>
    <dxf>
      <font>
        <b/>
        <i val="0"/>
        <color theme="0"/>
      </font>
      <fill>
        <patternFill>
          <bgColor rgb="FFFF0000"/>
        </patternFill>
      </fill>
    </dxf>
    <dxf>
      <font>
        <b/>
        <i val="0"/>
        <condense val="0"/>
        <extend val="0"/>
        <color indexed="9"/>
      </font>
      <fill>
        <patternFill>
          <bgColor indexed="10"/>
        </patternFill>
      </fill>
    </dxf>
    <dxf>
      <font>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oogle%20Drive/NIBCLive%20Content/5)%20Case%20Studies/First%20Round/Coach%20New%20York/NIBC%202018%20First%20Round%20-%20Tapestry%20(Blank%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ZKFIOYA/AppData/Local/Microsoft/Windows/Temporary%20Internet%20Files/Content.Outlook/VPKHRR0B/NIBC%202014%20-%20Lions%20Gate%20DCF%20v19%20-%2011%20Oct%20201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Karsten/AppData/Local/Microsoft/Windows/INetCache/Content.Outlook/1L3OERPN/Current%20NIBC/NIBC%202015%20-%20Comps%20PPT%20Output%20-%2007%20Sep%20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dlam6/AppData/Local/Temp/tmp006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E/Users/pchua1/AppData/Roaming/Microsoft/Excel/NIBC%202013%20-%20Wynn%20-%20LBO%20Build%20-%2011%20Nov%202012%20-%20015am%20(PC%20Edi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ZKFIOYA\AppData\Local\Microsoft\Windows\Temporary%20Internet%20Files\Content.Outlook\VPKHRR0B\NIBC%202014%20-%20Lions%20Gate%20DCF%20v19%20-%2011%20Oct%20201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arsten\AppData\Local\Microsoft\Windows\INetCache\Content.Outlook\1L3OERPN\Current%20NIBC\NIBC%202015%20-%20Comps%20PPT%20Output%20-%2007%20Sep%20201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lam6\AppData\Local\Temp\tmp006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Users\pchua1\AppData\Roaming\Microsoft\Excel\NIBC%202013%20-%20Wynn%20-%20LBO%20Build%20-%2011%20Nov%202012%20-%20015am%20(PC%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mps - Summary"/>
      <sheetName val="Comps - Dataset"/>
      <sheetName val="Precedents - Summary"/>
      <sheetName val="Precedents - Dataset"/>
      <sheetName val="LBO - Summary"/>
      <sheetName val="LBO - Assumptions"/>
      <sheetName val="LBO - Financials"/>
      <sheetName val="LBO - Assumptions Document"/>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GF Assumptions"/>
      <sheetName val="LGF Financials"/>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PPT (Output)"/>
      <sheetName val="Bar Chart"/>
      <sheetName val="Comps (Manual)"/>
      <sheetName val="Comps - Data Pull (BB)"/>
      <sheetName val="Comps - Pasted (BB)"/>
      <sheetName val="CAGRs - Data Pull (BB)"/>
      <sheetName val="CAGRs - Pasted (BB)"/>
    </sheetNames>
    <sheetDataSet>
      <sheetData sheetId="0" refreshError="1"/>
      <sheetData sheetId="1"/>
      <sheetData sheetId="2" refreshError="1"/>
      <sheetData sheetId="3">
        <row r="6">
          <cell r="B6" t="str">
            <v>Take Two Interactive</v>
          </cell>
        </row>
      </sheetData>
      <sheetData sheetId="4">
        <row r="6">
          <cell r="AF6" t="e">
            <v>#NAME?</v>
          </cell>
          <cell r="AG6" t="e">
            <v>#NAME?</v>
          </cell>
          <cell r="AI6" t="e">
            <v>#NAME?</v>
          </cell>
          <cell r="AL6" t="e">
            <v>#NAME?</v>
          </cell>
          <cell r="AM6" t="e">
            <v>#NAME?</v>
          </cell>
          <cell r="AN6" t="e">
            <v>#NAME?</v>
          </cell>
          <cell r="AO6" t="e">
            <v>#NAME?</v>
          </cell>
          <cell r="AP6" t="e">
            <v>#NAME?</v>
          </cell>
          <cell r="AQ6" t="e">
            <v>#NAME?</v>
          </cell>
          <cell r="AR6" t="e">
            <v>#NAME?</v>
          </cell>
          <cell r="AS6" t="e">
            <v>#NAME?</v>
          </cell>
          <cell r="AT6" t="e">
            <v>#NAME?</v>
          </cell>
          <cell r="AU6" t="e">
            <v>#NAME?</v>
          </cell>
          <cell r="BE6" t="e">
            <v>#NAME?</v>
          </cell>
          <cell r="BH6" t="e">
            <v>#NAME?</v>
          </cell>
          <cell r="BI6" t="e">
            <v>#NAME?</v>
          </cell>
          <cell r="BJ6" t="e">
            <v>#NAME?</v>
          </cell>
          <cell r="BK6" t="e">
            <v>#NAME?</v>
          </cell>
          <cell r="BL6" t="e">
            <v>#NAME?</v>
          </cell>
          <cell r="BM6" t="e">
            <v>#NAME?</v>
          </cell>
          <cell r="BN6" t="e">
            <v>#NAME?</v>
          </cell>
          <cell r="BO6" t="e">
            <v>#NAME?</v>
          </cell>
          <cell r="BP6" t="e">
            <v>#NAME?</v>
          </cell>
          <cell r="BQ6" t="e">
            <v>#NAME?</v>
          </cell>
          <cell r="BR6" t="e">
            <v>#NAME?</v>
          </cell>
          <cell r="BS6" t="e">
            <v>#NAME?</v>
          </cell>
          <cell r="BT6" t="e">
            <v>#NAME?</v>
          </cell>
          <cell r="BU6" t="e">
            <v>#NAME?</v>
          </cell>
          <cell r="BV6" t="e">
            <v>#NAME?</v>
          </cell>
          <cell r="BW6" t="e">
            <v>#NAME?</v>
          </cell>
        </row>
        <row r="7">
          <cell r="AF7" t="e">
            <v>#NAME?</v>
          </cell>
          <cell r="AG7" t="e">
            <v>#NAME?</v>
          </cell>
          <cell r="AI7" t="e">
            <v>#NAME?</v>
          </cell>
          <cell r="AL7" t="e">
            <v>#NAME?</v>
          </cell>
          <cell r="AM7" t="e">
            <v>#NAME?</v>
          </cell>
          <cell r="AN7" t="e">
            <v>#NAME?</v>
          </cell>
          <cell r="AO7" t="e">
            <v>#NAME?</v>
          </cell>
          <cell r="AP7" t="e">
            <v>#NAME?</v>
          </cell>
          <cell r="AQ7" t="e">
            <v>#NAME?</v>
          </cell>
          <cell r="AR7" t="e">
            <v>#NAME?</v>
          </cell>
          <cell r="AS7" t="e">
            <v>#NAME?</v>
          </cell>
          <cell r="AT7" t="e">
            <v>#NAME?</v>
          </cell>
          <cell r="AU7" t="e">
            <v>#NAME?</v>
          </cell>
          <cell r="BE7" t="e">
            <v>#NAME?</v>
          </cell>
          <cell r="BH7" t="e">
            <v>#NAME?</v>
          </cell>
          <cell r="BI7" t="e">
            <v>#NAME?</v>
          </cell>
          <cell r="BJ7" t="e">
            <v>#NAME?</v>
          </cell>
          <cell r="BK7" t="e">
            <v>#NAME?</v>
          </cell>
          <cell r="BL7" t="e">
            <v>#NAME?</v>
          </cell>
          <cell r="BM7" t="e">
            <v>#NAME?</v>
          </cell>
          <cell r="BN7" t="e">
            <v>#NAME?</v>
          </cell>
          <cell r="BO7" t="e">
            <v>#NAME?</v>
          </cell>
          <cell r="BP7" t="e">
            <v>#NAME?</v>
          </cell>
          <cell r="BQ7" t="e">
            <v>#NAME?</v>
          </cell>
          <cell r="BR7" t="e">
            <v>#NAME?</v>
          </cell>
          <cell r="BS7" t="e">
            <v>#NAME?</v>
          </cell>
          <cell r="BT7" t="e">
            <v>#NAME?</v>
          </cell>
          <cell r="BU7" t="e">
            <v>#NAME?</v>
          </cell>
          <cell r="BV7" t="e">
            <v>#NAME?</v>
          </cell>
          <cell r="BW7" t="e">
            <v>#NAME?</v>
          </cell>
        </row>
        <row r="8">
          <cell r="AF8" t="e">
            <v>#NAME?</v>
          </cell>
          <cell r="AG8" t="e">
            <v>#NAME?</v>
          </cell>
          <cell r="AI8" t="e">
            <v>#NAME?</v>
          </cell>
          <cell r="AL8" t="e">
            <v>#NAME?</v>
          </cell>
          <cell r="AM8" t="e">
            <v>#NAME?</v>
          </cell>
          <cell r="AN8" t="e">
            <v>#NAME?</v>
          </cell>
          <cell r="AO8" t="e">
            <v>#NAME?</v>
          </cell>
          <cell r="AP8" t="e">
            <v>#NAME?</v>
          </cell>
          <cell r="AQ8" t="e">
            <v>#NAME?</v>
          </cell>
          <cell r="AR8" t="e">
            <v>#NAME?</v>
          </cell>
          <cell r="AS8" t="e">
            <v>#NAME?</v>
          </cell>
          <cell r="AT8" t="e">
            <v>#NAME?</v>
          </cell>
          <cell r="AU8" t="e">
            <v>#NAME?</v>
          </cell>
          <cell r="BE8" t="e">
            <v>#NAME?</v>
          </cell>
          <cell r="BH8" t="e">
            <v>#NAME?</v>
          </cell>
          <cell r="BI8" t="e">
            <v>#NAME?</v>
          </cell>
          <cell r="BJ8" t="e">
            <v>#NAME?</v>
          </cell>
          <cell r="BK8" t="e">
            <v>#NAME?</v>
          </cell>
          <cell r="BL8" t="e">
            <v>#NAME?</v>
          </cell>
          <cell r="BM8" t="e">
            <v>#NAME?</v>
          </cell>
          <cell r="BN8" t="e">
            <v>#NAME?</v>
          </cell>
          <cell r="BO8" t="e">
            <v>#NAME?</v>
          </cell>
          <cell r="BP8" t="e">
            <v>#NAME?</v>
          </cell>
          <cell r="BQ8" t="e">
            <v>#NAME?</v>
          </cell>
          <cell r="BR8" t="e">
            <v>#NAME?</v>
          </cell>
          <cell r="BS8" t="e">
            <v>#NAME?</v>
          </cell>
          <cell r="BT8" t="e">
            <v>#NAME?</v>
          </cell>
          <cell r="BU8" t="e">
            <v>#NAME?</v>
          </cell>
          <cell r="BV8" t="e">
            <v>#NAME?</v>
          </cell>
          <cell r="BW8" t="e">
            <v>#NAME?</v>
          </cell>
        </row>
        <row r="9">
          <cell r="AF9" t="e">
            <v>#NAME?</v>
          </cell>
          <cell r="AG9" t="e">
            <v>#NAME?</v>
          </cell>
          <cell r="AI9" t="e">
            <v>#NAME?</v>
          </cell>
          <cell r="AL9" t="e">
            <v>#NAME?</v>
          </cell>
          <cell r="AM9" t="e">
            <v>#NAME?</v>
          </cell>
          <cell r="AN9" t="e">
            <v>#NAME?</v>
          </cell>
          <cell r="AO9" t="e">
            <v>#NAME?</v>
          </cell>
          <cell r="AP9" t="e">
            <v>#NAME?</v>
          </cell>
          <cell r="AQ9" t="e">
            <v>#NAME?</v>
          </cell>
          <cell r="AR9" t="e">
            <v>#NAME?</v>
          </cell>
          <cell r="AS9" t="e">
            <v>#NAME?</v>
          </cell>
          <cell r="AT9" t="e">
            <v>#NAME?</v>
          </cell>
          <cell r="AU9" t="e">
            <v>#NAME?</v>
          </cell>
          <cell r="BE9" t="e">
            <v>#NAME?</v>
          </cell>
          <cell r="BH9" t="e">
            <v>#NAME?</v>
          </cell>
          <cell r="BI9" t="e">
            <v>#NAME?</v>
          </cell>
          <cell r="BJ9" t="e">
            <v>#NAME?</v>
          </cell>
          <cell r="BK9" t="e">
            <v>#NAME?</v>
          </cell>
          <cell r="BL9" t="e">
            <v>#NAME?</v>
          </cell>
          <cell r="BM9" t="e">
            <v>#NAME?</v>
          </cell>
          <cell r="BN9" t="e">
            <v>#NAME?</v>
          </cell>
          <cell r="BO9" t="e">
            <v>#NAME?</v>
          </cell>
          <cell r="BP9" t="e">
            <v>#NAME?</v>
          </cell>
          <cell r="BQ9" t="e">
            <v>#NAME?</v>
          </cell>
          <cell r="BR9" t="e">
            <v>#NAME?</v>
          </cell>
          <cell r="BS9" t="e">
            <v>#NAME?</v>
          </cell>
          <cell r="BT9" t="e">
            <v>#NAME?</v>
          </cell>
          <cell r="BU9" t="e">
            <v>#NAME?</v>
          </cell>
          <cell r="BV9" t="e">
            <v>#NAME?</v>
          </cell>
          <cell r="BW9" t="e">
            <v>#NAME?</v>
          </cell>
        </row>
        <row r="10">
          <cell r="AF10" t="e">
            <v>#NAME?</v>
          </cell>
          <cell r="AG10" t="e">
            <v>#NAME?</v>
          </cell>
          <cell r="AI10" t="e">
            <v>#NAME?</v>
          </cell>
          <cell r="AL10" t="e">
            <v>#NAME?</v>
          </cell>
          <cell r="AM10" t="e">
            <v>#NAME?</v>
          </cell>
          <cell r="AN10" t="e">
            <v>#NAME?</v>
          </cell>
          <cell r="AO10" t="e">
            <v>#NAME?</v>
          </cell>
          <cell r="AP10" t="e">
            <v>#NAME?</v>
          </cell>
          <cell r="AQ10" t="e">
            <v>#NAME?</v>
          </cell>
          <cell r="AR10" t="e">
            <v>#NAME?</v>
          </cell>
          <cell r="AS10" t="e">
            <v>#NAME?</v>
          </cell>
          <cell r="AT10" t="e">
            <v>#NAME?</v>
          </cell>
          <cell r="AU10" t="e">
            <v>#NAME?</v>
          </cell>
          <cell r="BE10" t="e">
            <v>#NAME?</v>
          </cell>
          <cell r="BH10" t="e">
            <v>#NAME?</v>
          </cell>
          <cell r="BI10" t="e">
            <v>#NAME?</v>
          </cell>
          <cell r="BJ10" t="e">
            <v>#NAME?</v>
          </cell>
          <cell r="BK10" t="e">
            <v>#NAME?</v>
          </cell>
          <cell r="BL10" t="e">
            <v>#NAME?</v>
          </cell>
          <cell r="BM10" t="e">
            <v>#NAME?</v>
          </cell>
          <cell r="BN10" t="e">
            <v>#NAME?</v>
          </cell>
          <cell r="BO10" t="e">
            <v>#NAME?</v>
          </cell>
          <cell r="BP10" t="e">
            <v>#NAME?</v>
          </cell>
          <cell r="BQ10" t="e">
            <v>#NAME?</v>
          </cell>
          <cell r="BR10" t="e">
            <v>#NAME?</v>
          </cell>
          <cell r="BS10" t="e">
            <v>#NAME?</v>
          </cell>
          <cell r="BT10" t="e">
            <v>#NAME?</v>
          </cell>
          <cell r="BU10" t="e">
            <v>#NAME?</v>
          </cell>
          <cell r="BV10" t="e">
            <v>#NAME?</v>
          </cell>
          <cell r="BW10" t="e">
            <v>#NAME?</v>
          </cell>
        </row>
        <row r="11">
          <cell r="AF11" t="e">
            <v>#NAME?</v>
          </cell>
          <cell r="AG11" t="e">
            <v>#NAME?</v>
          </cell>
          <cell r="AI11" t="e">
            <v>#NAME?</v>
          </cell>
          <cell r="AL11" t="e">
            <v>#NAME?</v>
          </cell>
          <cell r="AM11" t="e">
            <v>#NAME?</v>
          </cell>
          <cell r="AN11" t="e">
            <v>#NAME?</v>
          </cell>
          <cell r="AO11" t="e">
            <v>#NAME?</v>
          </cell>
          <cell r="AP11" t="e">
            <v>#NAME?</v>
          </cell>
          <cell r="AQ11" t="e">
            <v>#NAME?</v>
          </cell>
          <cell r="AR11" t="e">
            <v>#NAME?</v>
          </cell>
          <cell r="AS11" t="e">
            <v>#NAME?</v>
          </cell>
          <cell r="AT11" t="e">
            <v>#NAME?</v>
          </cell>
          <cell r="AU11" t="e">
            <v>#NAME?</v>
          </cell>
          <cell r="BE11" t="e">
            <v>#NAME?</v>
          </cell>
          <cell r="BH11" t="e">
            <v>#NAME?</v>
          </cell>
          <cell r="BI11" t="e">
            <v>#NAME?</v>
          </cell>
          <cell r="BJ11" t="e">
            <v>#NAME?</v>
          </cell>
          <cell r="BK11" t="e">
            <v>#NAME?</v>
          </cell>
          <cell r="BL11" t="e">
            <v>#NAME?</v>
          </cell>
          <cell r="BM11" t="e">
            <v>#NAME?</v>
          </cell>
          <cell r="BN11" t="e">
            <v>#NAME?</v>
          </cell>
          <cell r="BO11" t="e">
            <v>#NAME?</v>
          </cell>
          <cell r="BP11" t="e">
            <v>#NAME?</v>
          </cell>
          <cell r="BQ11" t="e">
            <v>#NAME?</v>
          </cell>
          <cell r="BR11" t="e">
            <v>#NAME?</v>
          </cell>
          <cell r="BS11" t="e">
            <v>#NAME?</v>
          </cell>
          <cell r="BT11" t="e">
            <v>#NAME?</v>
          </cell>
          <cell r="BU11" t="e">
            <v>#NAME?</v>
          </cell>
          <cell r="BV11" t="e">
            <v>#NAME?</v>
          </cell>
          <cell r="BW11" t="e">
            <v>#NAME?</v>
          </cell>
        </row>
        <row r="12">
          <cell r="AF12" t="e">
            <v>#NAME?</v>
          </cell>
          <cell r="AG12" t="e">
            <v>#NAME?</v>
          </cell>
          <cell r="AI12" t="e">
            <v>#NAME?</v>
          </cell>
          <cell r="AL12" t="e">
            <v>#NAME?</v>
          </cell>
          <cell r="AM12" t="e">
            <v>#NAME?</v>
          </cell>
          <cell r="AN12" t="e">
            <v>#NAME?</v>
          </cell>
          <cell r="AO12" t="e">
            <v>#NAME?</v>
          </cell>
          <cell r="AP12" t="e">
            <v>#NAME?</v>
          </cell>
          <cell r="AQ12" t="e">
            <v>#NAME?</v>
          </cell>
          <cell r="AR12" t="e">
            <v>#NAME?</v>
          </cell>
          <cell r="AS12" t="e">
            <v>#NAME?</v>
          </cell>
          <cell r="AT12" t="e">
            <v>#NAME?</v>
          </cell>
          <cell r="AU12" t="e">
            <v>#NAME?</v>
          </cell>
          <cell r="BE12" t="e">
            <v>#NAME?</v>
          </cell>
          <cell r="BH12" t="e">
            <v>#NAME?</v>
          </cell>
          <cell r="BI12" t="e">
            <v>#NAME?</v>
          </cell>
          <cell r="BJ12" t="e">
            <v>#NAME?</v>
          </cell>
          <cell r="BK12" t="e">
            <v>#NAME?</v>
          </cell>
          <cell r="BL12" t="e">
            <v>#NAME?</v>
          </cell>
          <cell r="BM12" t="e">
            <v>#NAME?</v>
          </cell>
          <cell r="BN12" t="e">
            <v>#NAME?</v>
          </cell>
          <cell r="BO12" t="e">
            <v>#NAME?</v>
          </cell>
          <cell r="BP12" t="e">
            <v>#NAME?</v>
          </cell>
          <cell r="BQ12" t="e">
            <v>#NAME?</v>
          </cell>
          <cell r="BR12" t="e">
            <v>#NAME?</v>
          </cell>
          <cell r="BS12" t="e">
            <v>#NAME?</v>
          </cell>
          <cell r="BT12" t="e">
            <v>#NAME?</v>
          </cell>
          <cell r="BU12" t="e">
            <v>#NAME?</v>
          </cell>
          <cell r="BV12" t="e">
            <v>#NAME?</v>
          </cell>
          <cell r="BW12" t="e">
            <v>#NAME?</v>
          </cell>
        </row>
        <row r="14">
          <cell r="AF14" t="e">
            <v>#NAME?</v>
          </cell>
          <cell r="AG14" t="e">
            <v>#NAME?</v>
          </cell>
          <cell r="AI14" t="e">
            <v>#NAME?</v>
          </cell>
          <cell r="AL14" t="e">
            <v>#NAME?</v>
          </cell>
          <cell r="AM14" t="e">
            <v>#NAME?</v>
          </cell>
          <cell r="AN14" t="e">
            <v>#NAME?</v>
          </cell>
          <cell r="AO14" t="e">
            <v>#NAME?</v>
          </cell>
          <cell r="AP14" t="e">
            <v>#NAME?</v>
          </cell>
          <cell r="AQ14" t="e">
            <v>#NAME?</v>
          </cell>
          <cell r="AR14" t="e">
            <v>#NAME?</v>
          </cell>
          <cell r="AS14" t="e">
            <v>#NAME?</v>
          </cell>
          <cell r="AT14" t="e">
            <v>#NAME?</v>
          </cell>
          <cell r="AU14" t="e">
            <v>#NAME?</v>
          </cell>
          <cell r="BE14" t="e">
            <v>#NAME?</v>
          </cell>
          <cell r="BH14" t="e">
            <v>#NAME?</v>
          </cell>
          <cell r="BI14" t="e">
            <v>#NAME?</v>
          </cell>
          <cell r="BJ14" t="e">
            <v>#NAME?</v>
          </cell>
          <cell r="BK14" t="e">
            <v>#NAME?</v>
          </cell>
          <cell r="BL14" t="e">
            <v>#NAME?</v>
          </cell>
          <cell r="BM14" t="e">
            <v>#NAME?</v>
          </cell>
          <cell r="BN14" t="e">
            <v>#NAME?</v>
          </cell>
          <cell r="BO14" t="e">
            <v>#NAME?</v>
          </cell>
          <cell r="BP14" t="e">
            <v>#NAME?</v>
          </cell>
          <cell r="BQ14" t="e">
            <v>#NAME?</v>
          </cell>
          <cell r="BR14" t="e">
            <v>#NAME?</v>
          </cell>
          <cell r="BS14" t="e">
            <v>#NAME?</v>
          </cell>
          <cell r="BT14" t="e">
            <v>#NAME?</v>
          </cell>
          <cell r="BU14" t="e">
            <v>#NAME?</v>
          </cell>
          <cell r="BV14" t="e">
            <v>#NAME?</v>
          </cell>
          <cell r="BW14" t="e">
            <v>#NAME?</v>
          </cell>
        </row>
        <row r="15">
          <cell r="AF15" t="e">
            <v>#NAME?</v>
          </cell>
          <cell r="AG15" t="e">
            <v>#NAME?</v>
          </cell>
          <cell r="AI15" t="e">
            <v>#NAME?</v>
          </cell>
          <cell r="AL15" t="e">
            <v>#NAME?</v>
          </cell>
          <cell r="AM15" t="e">
            <v>#NAME?</v>
          </cell>
          <cell r="AN15" t="e">
            <v>#NAME?</v>
          </cell>
          <cell r="AO15" t="e">
            <v>#NAME?</v>
          </cell>
          <cell r="AP15" t="e">
            <v>#NAME?</v>
          </cell>
          <cell r="AQ15" t="e">
            <v>#NAME?</v>
          </cell>
          <cell r="AR15" t="e">
            <v>#NAME?</v>
          </cell>
          <cell r="AS15" t="e">
            <v>#NAME?</v>
          </cell>
          <cell r="AT15" t="e">
            <v>#NAME?</v>
          </cell>
          <cell r="AU15" t="e">
            <v>#NAME?</v>
          </cell>
          <cell r="BE15" t="e">
            <v>#NAME?</v>
          </cell>
          <cell r="BH15" t="e">
            <v>#NAME?</v>
          </cell>
          <cell r="BI15" t="e">
            <v>#NAME?</v>
          </cell>
          <cell r="BJ15" t="e">
            <v>#NAME?</v>
          </cell>
          <cell r="BK15" t="e">
            <v>#NAME?</v>
          </cell>
          <cell r="BL15" t="e">
            <v>#NAME?</v>
          </cell>
          <cell r="BM15" t="e">
            <v>#NAME?</v>
          </cell>
          <cell r="BN15" t="e">
            <v>#NAME?</v>
          </cell>
          <cell r="BO15" t="e">
            <v>#NAME?</v>
          </cell>
          <cell r="BP15" t="e">
            <v>#NAME?</v>
          </cell>
          <cell r="BQ15" t="e">
            <v>#NAME?</v>
          </cell>
          <cell r="BR15" t="e">
            <v>#NAME?</v>
          </cell>
          <cell r="BS15" t="e">
            <v>#NAME?</v>
          </cell>
          <cell r="BT15" t="e">
            <v>#NAME?</v>
          </cell>
          <cell r="BU15" t="e">
            <v>#NAME?</v>
          </cell>
          <cell r="BV15" t="e">
            <v>#NAME?</v>
          </cell>
          <cell r="BW15" t="e">
            <v>#NAME?</v>
          </cell>
        </row>
        <row r="16">
          <cell r="AF16" t="e">
            <v>#NAME?</v>
          </cell>
          <cell r="AG16" t="e">
            <v>#NAME?</v>
          </cell>
          <cell r="AI16" t="e">
            <v>#NAME?</v>
          </cell>
          <cell r="AL16" t="e">
            <v>#NAME?</v>
          </cell>
          <cell r="AM16" t="e">
            <v>#NAME?</v>
          </cell>
          <cell r="AN16" t="e">
            <v>#NAME?</v>
          </cell>
          <cell r="AO16" t="e">
            <v>#NAME?</v>
          </cell>
          <cell r="AP16" t="e">
            <v>#NAME?</v>
          </cell>
          <cell r="AQ16" t="e">
            <v>#NAME?</v>
          </cell>
          <cell r="AR16" t="e">
            <v>#NAME?</v>
          </cell>
          <cell r="AS16" t="e">
            <v>#NAME?</v>
          </cell>
          <cell r="AT16" t="e">
            <v>#NAME?</v>
          </cell>
          <cell r="AU16" t="e">
            <v>#NAME?</v>
          </cell>
          <cell r="BE16" t="e">
            <v>#NAME?</v>
          </cell>
          <cell r="BH16" t="e">
            <v>#NAME?</v>
          </cell>
          <cell r="BI16" t="e">
            <v>#NAME?</v>
          </cell>
          <cell r="BJ16" t="e">
            <v>#NAME?</v>
          </cell>
          <cell r="BK16" t="e">
            <v>#NAME?</v>
          </cell>
          <cell r="BL16" t="e">
            <v>#NAME?</v>
          </cell>
          <cell r="BM16" t="e">
            <v>#NAME?</v>
          </cell>
          <cell r="BN16" t="e">
            <v>#NAME?</v>
          </cell>
          <cell r="BO16" t="e">
            <v>#NAME?</v>
          </cell>
          <cell r="BP16" t="e">
            <v>#NAME?</v>
          </cell>
          <cell r="BQ16" t="e">
            <v>#NAME?</v>
          </cell>
          <cell r="BR16" t="e">
            <v>#NAME?</v>
          </cell>
          <cell r="BS16" t="e">
            <v>#NAME?</v>
          </cell>
          <cell r="BT16" t="e">
            <v>#NAME?</v>
          </cell>
          <cell r="BU16" t="e">
            <v>#NAME?</v>
          </cell>
          <cell r="BV16" t="e">
            <v>#NAME?</v>
          </cell>
          <cell r="BW16" t="e">
            <v>#NAME?</v>
          </cell>
        </row>
        <row r="17">
          <cell r="AF17" t="e">
            <v>#NAME?</v>
          </cell>
          <cell r="AG17" t="e">
            <v>#NAME?</v>
          </cell>
          <cell r="AI17" t="e">
            <v>#NAME?</v>
          </cell>
          <cell r="AL17" t="e">
            <v>#NAME?</v>
          </cell>
          <cell r="AM17" t="e">
            <v>#NAME?</v>
          </cell>
          <cell r="AN17" t="e">
            <v>#NAME?</v>
          </cell>
          <cell r="AO17" t="e">
            <v>#NAME?</v>
          </cell>
          <cell r="AP17" t="e">
            <v>#NAME?</v>
          </cell>
          <cell r="AQ17" t="e">
            <v>#NAME?</v>
          </cell>
          <cell r="AR17" t="e">
            <v>#NAME?</v>
          </cell>
          <cell r="AS17" t="e">
            <v>#NAME?</v>
          </cell>
          <cell r="AT17" t="e">
            <v>#NAME?</v>
          </cell>
          <cell r="AU17" t="e">
            <v>#NAME?</v>
          </cell>
          <cell r="BE17" t="e">
            <v>#NAME?</v>
          </cell>
          <cell r="BH17" t="e">
            <v>#NAME?</v>
          </cell>
          <cell r="BI17" t="e">
            <v>#NAME?</v>
          </cell>
          <cell r="BJ17" t="e">
            <v>#NAME?</v>
          </cell>
          <cell r="BK17" t="e">
            <v>#NAME?</v>
          </cell>
          <cell r="BL17" t="e">
            <v>#NAME?</v>
          </cell>
          <cell r="BM17" t="e">
            <v>#NAME?</v>
          </cell>
          <cell r="BN17" t="e">
            <v>#NAME?</v>
          </cell>
          <cell r="BO17" t="e">
            <v>#NAME?</v>
          </cell>
          <cell r="BP17" t="e">
            <v>#NAME?</v>
          </cell>
          <cell r="BQ17" t="e">
            <v>#NAME?</v>
          </cell>
          <cell r="BR17" t="e">
            <v>#NAME?</v>
          </cell>
          <cell r="BS17" t="e">
            <v>#NAME?</v>
          </cell>
          <cell r="BT17" t="e">
            <v>#NAME?</v>
          </cell>
          <cell r="BU17" t="e">
            <v>#NAME?</v>
          </cell>
          <cell r="BV17" t="e">
            <v>#NAME?</v>
          </cell>
          <cell r="BW17" t="e">
            <v>#NAME?</v>
          </cell>
        </row>
        <row r="18">
          <cell r="AF18" t="e">
            <v>#NAME?</v>
          </cell>
          <cell r="AG18" t="e">
            <v>#NAME?</v>
          </cell>
          <cell r="AI18" t="e">
            <v>#NAME?</v>
          </cell>
          <cell r="AL18" t="e">
            <v>#NAME?</v>
          </cell>
          <cell r="AM18" t="e">
            <v>#NAME?</v>
          </cell>
          <cell r="AN18" t="e">
            <v>#NAME?</v>
          </cell>
          <cell r="AO18" t="e">
            <v>#NAME?</v>
          </cell>
          <cell r="AP18" t="e">
            <v>#NAME?</v>
          </cell>
          <cell r="AQ18" t="e">
            <v>#NAME?</v>
          </cell>
          <cell r="AR18" t="e">
            <v>#NAME?</v>
          </cell>
          <cell r="AS18" t="e">
            <v>#NAME?</v>
          </cell>
          <cell r="AT18" t="e">
            <v>#NAME?</v>
          </cell>
          <cell r="AU18" t="e">
            <v>#NAME?</v>
          </cell>
          <cell r="BE18" t="e">
            <v>#NAME?</v>
          </cell>
          <cell r="BH18" t="e">
            <v>#NAME?</v>
          </cell>
          <cell r="BI18" t="e">
            <v>#NAME?</v>
          </cell>
          <cell r="BJ18" t="e">
            <v>#NAME?</v>
          </cell>
          <cell r="BK18" t="e">
            <v>#NAME?</v>
          </cell>
          <cell r="BL18" t="e">
            <v>#NAME?</v>
          </cell>
          <cell r="BM18" t="e">
            <v>#NAME?</v>
          </cell>
          <cell r="BN18" t="e">
            <v>#NAME?</v>
          </cell>
          <cell r="BO18" t="e">
            <v>#NAME?</v>
          </cell>
          <cell r="BP18" t="e">
            <v>#NAME?</v>
          </cell>
          <cell r="BQ18" t="e">
            <v>#NAME?</v>
          </cell>
          <cell r="BR18" t="e">
            <v>#NAME?</v>
          </cell>
          <cell r="BS18" t="e">
            <v>#NAME?</v>
          </cell>
          <cell r="BT18" t="e">
            <v>#NAME?</v>
          </cell>
          <cell r="BU18" t="e">
            <v>#NAME?</v>
          </cell>
          <cell r="BV18" t="e">
            <v>#NAME?</v>
          </cell>
          <cell r="BW18" t="e">
            <v>#NAME?</v>
          </cell>
        </row>
        <row r="19">
          <cell r="AF19" t="e">
            <v>#NAME?</v>
          </cell>
          <cell r="AG19" t="e">
            <v>#NAME?</v>
          </cell>
          <cell r="AI19" t="e">
            <v>#NAME?</v>
          </cell>
          <cell r="AL19" t="e">
            <v>#NAME?</v>
          </cell>
          <cell r="AM19" t="e">
            <v>#NAME?</v>
          </cell>
          <cell r="AN19" t="e">
            <v>#NAME?</v>
          </cell>
          <cell r="AO19" t="e">
            <v>#NAME?</v>
          </cell>
          <cell r="AP19" t="e">
            <v>#NAME?</v>
          </cell>
          <cell r="AQ19" t="e">
            <v>#NAME?</v>
          </cell>
          <cell r="AR19" t="e">
            <v>#NAME?</v>
          </cell>
          <cell r="AS19" t="e">
            <v>#NAME?</v>
          </cell>
          <cell r="AT19" t="e">
            <v>#NAME?</v>
          </cell>
          <cell r="AU19" t="e">
            <v>#NAME?</v>
          </cell>
          <cell r="BE19" t="e">
            <v>#NAME?</v>
          </cell>
          <cell r="BH19" t="e">
            <v>#NAME?</v>
          </cell>
          <cell r="BI19" t="e">
            <v>#NAME?</v>
          </cell>
          <cell r="BJ19" t="e">
            <v>#NAME?</v>
          </cell>
          <cell r="BK19" t="e">
            <v>#NAME?</v>
          </cell>
          <cell r="BL19" t="e">
            <v>#NAME?</v>
          </cell>
          <cell r="BM19" t="e">
            <v>#NAME?</v>
          </cell>
          <cell r="BN19" t="e">
            <v>#NAME?</v>
          </cell>
          <cell r="BO19" t="e">
            <v>#NAME?</v>
          </cell>
          <cell r="BP19" t="e">
            <v>#NAME?</v>
          </cell>
          <cell r="BQ19" t="e">
            <v>#NAME?</v>
          </cell>
          <cell r="BR19" t="e">
            <v>#NAME?</v>
          </cell>
          <cell r="BS19" t="e">
            <v>#NAME?</v>
          </cell>
          <cell r="BT19" t="e">
            <v>#NAME?</v>
          </cell>
          <cell r="BU19" t="e">
            <v>#NAME?</v>
          </cell>
          <cell r="BV19" t="e">
            <v>#NAME?</v>
          </cell>
          <cell r="BW19" t="e">
            <v>#NAME?</v>
          </cell>
        </row>
        <row r="21">
          <cell r="AF21" t="e">
            <v>#NAME?</v>
          </cell>
          <cell r="AG21" t="e">
            <v>#NAME?</v>
          </cell>
          <cell r="AI21" t="e">
            <v>#NAME?</v>
          </cell>
          <cell r="AL21" t="e">
            <v>#NAME?</v>
          </cell>
          <cell r="AM21" t="e">
            <v>#NAME?</v>
          </cell>
          <cell r="AN21" t="e">
            <v>#NAME?</v>
          </cell>
          <cell r="AO21" t="e">
            <v>#NAME?</v>
          </cell>
          <cell r="AP21" t="e">
            <v>#NAME?</v>
          </cell>
          <cell r="AQ21" t="e">
            <v>#NAME?</v>
          </cell>
          <cell r="AR21" t="e">
            <v>#NAME?</v>
          </cell>
          <cell r="AS21" t="e">
            <v>#NAME?</v>
          </cell>
          <cell r="AT21" t="e">
            <v>#NAME?</v>
          </cell>
          <cell r="AU21" t="e">
            <v>#NAME?</v>
          </cell>
          <cell r="BE21" t="e">
            <v>#NAME?</v>
          </cell>
          <cell r="BH21" t="e">
            <v>#NAME?</v>
          </cell>
          <cell r="BI21" t="e">
            <v>#NAME?</v>
          </cell>
          <cell r="BJ21" t="e">
            <v>#NAME?</v>
          </cell>
          <cell r="BK21" t="e">
            <v>#NAME?</v>
          </cell>
          <cell r="BL21" t="e">
            <v>#NAME?</v>
          </cell>
          <cell r="BM21" t="e">
            <v>#NAME?</v>
          </cell>
          <cell r="BN21" t="e">
            <v>#NAME?</v>
          </cell>
          <cell r="BO21" t="e">
            <v>#NAME?</v>
          </cell>
          <cell r="BP21" t="e">
            <v>#NAME?</v>
          </cell>
          <cell r="BQ21" t="e">
            <v>#NAME?</v>
          </cell>
          <cell r="BR21" t="e">
            <v>#NAME?</v>
          </cell>
          <cell r="BS21" t="e">
            <v>#NAME?</v>
          </cell>
          <cell r="BT21" t="e">
            <v>#NAME?</v>
          </cell>
          <cell r="BU21" t="e">
            <v>#NAME?</v>
          </cell>
          <cell r="BV21" t="e">
            <v>#NAME?</v>
          </cell>
          <cell r="BW21" t="e">
            <v>#NAME?</v>
          </cell>
        </row>
        <row r="22">
          <cell r="AF22" t="e">
            <v>#NAME?</v>
          </cell>
          <cell r="AG22" t="e">
            <v>#NAME?</v>
          </cell>
          <cell r="AI22" t="e">
            <v>#NAME?</v>
          </cell>
          <cell r="AL22" t="e">
            <v>#NAME?</v>
          </cell>
          <cell r="AM22" t="e">
            <v>#NAME?</v>
          </cell>
          <cell r="AN22" t="e">
            <v>#NAME?</v>
          </cell>
          <cell r="AO22" t="e">
            <v>#NAME?</v>
          </cell>
          <cell r="AP22" t="e">
            <v>#NAME?</v>
          </cell>
          <cell r="AQ22" t="e">
            <v>#NAME?</v>
          </cell>
          <cell r="AR22" t="e">
            <v>#NAME?</v>
          </cell>
          <cell r="AS22" t="e">
            <v>#NAME?</v>
          </cell>
          <cell r="AT22" t="e">
            <v>#NAME?</v>
          </cell>
          <cell r="AU22" t="e">
            <v>#NAME?</v>
          </cell>
          <cell r="BE22" t="e">
            <v>#NAME?</v>
          </cell>
          <cell r="BH22" t="e">
            <v>#NAME?</v>
          </cell>
          <cell r="BI22" t="e">
            <v>#NAME?</v>
          </cell>
          <cell r="BJ22" t="e">
            <v>#NAME?</v>
          </cell>
          <cell r="BK22" t="e">
            <v>#NAME?</v>
          </cell>
          <cell r="BL22" t="e">
            <v>#NAME?</v>
          </cell>
          <cell r="BM22" t="e">
            <v>#NAME?</v>
          </cell>
          <cell r="BN22" t="e">
            <v>#NAME?</v>
          </cell>
          <cell r="BO22" t="e">
            <v>#NAME?</v>
          </cell>
          <cell r="BP22" t="e">
            <v>#NAME?</v>
          </cell>
          <cell r="BQ22" t="e">
            <v>#NAME?</v>
          </cell>
          <cell r="BR22" t="e">
            <v>#NAME?</v>
          </cell>
          <cell r="BS22" t="e">
            <v>#NAME?</v>
          </cell>
          <cell r="BT22" t="e">
            <v>#NAME?</v>
          </cell>
          <cell r="BU22" t="e">
            <v>#NAME?</v>
          </cell>
          <cell r="BV22" t="e">
            <v>#NAME?</v>
          </cell>
          <cell r="BW22" t="e">
            <v>#NAME?</v>
          </cell>
        </row>
        <row r="23">
          <cell r="AF23" t="e">
            <v>#NAME?</v>
          </cell>
          <cell r="AG23" t="e">
            <v>#NAME?</v>
          </cell>
          <cell r="AI23" t="e">
            <v>#NAME?</v>
          </cell>
          <cell r="AL23" t="e">
            <v>#NAME?</v>
          </cell>
          <cell r="AM23" t="e">
            <v>#NAME?</v>
          </cell>
          <cell r="AN23" t="e">
            <v>#NAME?</v>
          </cell>
          <cell r="AO23" t="e">
            <v>#NAME?</v>
          </cell>
          <cell r="AP23" t="e">
            <v>#NAME?</v>
          </cell>
          <cell r="AQ23" t="e">
            <v>#NAME?</v>
          </cell>
          <cell r="AR23" t="e">
            <v>#NAME?</v>
          </cell>
          <cell r="AS23" t="e">
            <v>#NAME?</v>
          </cell>
          <cell r="AT23" t="e">
            <v>#NAME?</v>
          </cell>
          <cell r="AU23" t="e">
            <v>#NAME?</v>
          </cell>
          <cell r="BE23" t="e">
            <v>#NAME?</v>
          </cell>
          <cell r="BH23" t="e">
            <v>#NAME?</v>
          </cell>
          <cell r="BI23" t="e">
            <v>#NAME?</v>
          </cell>
          <cell r="BJ23" t="e">
            <v>#NAME?</v>
          </cell>
          <cell r="BK23" t="e">
            <v>#NAME?</v>
          </cell>
          <cell r="BL23" t="e">
            <v>#NAME?</v>
          </cell>
          <cell r="BM23" t="e">
            <v>#NAME?</v>
          </cell>
          <cell r="BN23" t="e">
            <v>#NAME?</v>
          </cell>
          <cell r="BO23" t="e">
            <v>#NAME?</v>
          </cell>
          <cell r="BP23" t="e">
            <v>#NAME?</v>
          </cell>
          <cell r="BQ23" t="e">
            <v>#NAME?</v>
          </cell>
          <cell r="BR23" t="e">
            <v>#NAME?</v>
          </cell>
          <cell r="BS23" t="e">
            <v>#NAME?</v>
          </cell>
          <cell r="BT23" t="e">
            <v>#NAME?</v>
          </cell>
          <cell r="BU23" t="e">
            <v>#NAME?</v>
          </cell>
          <cell r="BV23" t="e">
            <v>#NAME?</v>
          </cell>
          <cell r="BW23" t="e">
            <v>#NAME?</v>
          </cell>
        </row>
        <row r="24">
          <cell r="AF24" t="e">
            <v>#NAME?</v>
          </cell>
          <cell r="AG24" t="e">
            <v>#NAME?</v>
          </cell>
          <cell r="AI24" t="e">
            <v>#NAME?</v>
          </cell>
          <cell r="AL24" t="e">
            <v>#NAME?</v>
          </cell>
          <cell r="AM24" t="e">
            <v>#NAME?</v>
          </cell>
          <cell r="AN24" t="e">
            <v>#NAME?</v>
          </cell>
          <cell r="AO24" t="e">
            <v>#NAME?</v>
          </cell>
          <cell r="AP24" t="e">
            <v>#NAME?</v>
          </cell>
          <cell r="AQ24" t="e">
            <v>#NAME?</v>
          </cell>
          <cell r="AR24" t="e">
            <v>#NAME?</v>
          </cell>
          <cell r="AS24" t="e">
            <v>#NAME?</v>
          </cell>
          <cell r="AT24" t="e">
            <v>#NAME?</v>
          </cell>
          <cell r="AU24" t="e">
            <v>#NAME?</v>
          </cell>
          <cell r="BE24" t="e">
            <v>#NAME?</v>
          </cell>
          <cell r="BH24" t="e">
            <v>#NAME?</v>
          </cell>
          <cell r="BI24" t="e">
            <v>#NAME?</v>
          </cell>
          <cell r="BJ24" t="e">
            <v>#NAME?</v>
          </cell>
          <cell r="BK24" t="e">
            <v>#NAME?</v>
          </cell>
          <cell r="BL24" t="e">
            <v>#NAME?</v>
          </cell>
          <cell r="BM24" t="e">
            <v>#NAME?</v>
          </cell>
          <cell r="BN24" t="e">
            <v>#NAME?</v>
          </cell>
          <cell r="BO24" t="e">
            <v>#NAME?</v>
          </cell>
          <cell r="BP24" t="e">
            <v>#NAME?</v>
          </cell>
          <cell r="BQ24" t="e">
            <v>#NAME?</v>
          </cell>
          <cell r="BR24" t="e">
            <v>#NAME?</v>
          </cell>
          <cell r="BS24" t="e">
            <v>#NAME?</v>
          </cell>
          <cell r="BT24" t="e">
            <v>#NAME?</v>
          </cell>
          <cell r="BU24" t="e">
            <v>#NAME?</v>
          </cell>
          <cell r="BV24" t="e">
            <v>#NAME?</v>
          </cell>
          <cell r="BW24" t="e">
            <v>#NAME?</v>
          </cell>
        </row>
        <row r="26">
          <cell r="AF26" t="e">
            <v>#NAME?</v>
          </cell>
          <cell r="AG26" t="e">
            <v>#NAME?</v>
          </cell>
          <cell r="AI26" t="e">
            <v>#NAME?</v>
          </cell>
          <cell r="AL26" t="e">
            <v>#NAME?</v>
          </cell>
          <cell r="AM26" t="e">
            <v>#NAME?</v>
          </cell>
          <cell r="AN26" t="e">
            <v>#NAME?</v>
          </cell>
          <cell r="AO26" t="e">
            <v>#NAME?</v>
          </cell>
          <cell r="AP26" t="e">
            <v>#NAME?</v>
          </cell>
          <cell r="AQ26" t="e">
            <v>#NAME?</v>
          </cell>
          <cell r="AR26" t="e">
            <v>#NAME?</v>
          </cell>
          <cell r="AS26" t="e">
            <v>#NAME?</v>
          </cell>
          <cell r="AT26" t="e">
            <v>#NAME?</v>
          </cell>
          <cell r="AU26" t="e">
            <v>#NAME?</v>
          </cell>
          <cell r="BE26" t="e">
            <v>#NAME?</v>
          </cell>
          <cell r="BH26" t="e">
            <v>#NAME?</v>
          </cell>
          <cell r="BI26" t="e">
            <v>#NAME?</v>
          </cell>
          <cell r="BJ26" t="e">
            <v>#NAME?</v>
          </cell>
          <cell r="BK26" t="e">
            <v>#NAME?</v>
          </cell>
          <cell r="BL26" t="e">
            <v>#NAME?</v>
          </cell>
          <cell r="BM26" t="e">
            <v>#NAME?</v>
          </cell>
          <cell r="BN26" t="e">
            <v>#NAME?</v>
          </cell>
          <cell r="BO26" t="e">
            <v>#NAME?</v>
          </cell>
          <cell r="BP26" t="e">
            <v>#NAME?</v>
          </cell>
          <cell r="BQ26" t="e">
            <v>#NAME?</v>
          </cell>
          <cell r="BR26" t="e">
            <v>#NAME?</v>
          </cell>
          <cell r="BS26" t="e">
            <v>#NAME?</v>
          </cell>
          <cell r="BT26" t="e">
            <v>#NAME?</v>
          </cell>
          <cell r="BU26" t="e">
            <v>#NAME?</v>
          </cell>
          <cell r="BV26" t="e">
            <v>#NAME?</v>
          </cell>
          <cell r="BW26" t="e">
            <v>#NAME?</v>
          </cell>
        </row>
        <row r="27">
          <cell r="AF27" t="e">
            <v>#NAME?</v>
          </cell>
          <cell r="AG27" t="e">
            <v>#NAME?</v>
          </cell>
          <cell r="AI27" t="e">
            <v>#NAME?</v>
          </cell>
          <cell r="AL27" t="e">
            <v>#NAME?</v>
          </cell>
          <cell r="AM27" t="e">
            <v>#NAME?</v>
          </cell>
          <cell r="AN27" t="e">
            <v>#NAME?</v>
          </cell>
          <cell r="AO27" t="e">
            <v>#NAME?</v>
          </cell>
          <cell r="AP27" t="e">
            <v>#NAME?</v>
          </cell>
          <cell r="AQ27" t="e">
            <v>#NAME?</v>
          </cell>
          <cell r="AR27" t="e">
            <v>#NAME?</v>
          </cell>
          <cell r="AS27" t="e">
            <v>#NAME?</v>
          </cell>
          <cell r="AT27" t="e">
            <v>#NAME?</v>
          </cell>
          <cell r="AU27" t="e">
            <v>#NAME?</v>
          </cell>
          <cell r="BE27" t="e">
            <v>#NAME?</v>
          </cell>
          <cell r="BH27" t="e">
            <v>#NAME?</v>
          </cell>
          <cell r="BI27" t="e">
            <v>#NAME?</v>
          </cell>
          <cell r="BJ27" t="e">
            <v>#NAME?</v>
          </cell>
          <cell r="BK27" t="e">
            <v>#NAME?</v>
          </cell>
          <cell r="BL27" t="e">
            <v>#NAME?</v>
          </cell>
          <cell r="BM27" t="e">
            <v>#NAME?</v>
          </cell>
          <cell r="BN27" t="e">
            <v>#NAME?</v>
          </cell>
          <cell r="BO27" t="e">
            <v>#NAME?</v>
          </cell>
          <cell r="BP27" t="e">
            <v>#NAME?</v>
          </cell>
          <cell r="BQ27" t="e">
            <v>#NAME?</v>
          </cell>
          <cell r="BR27" t="e">
            <v>#NAME?</v>
          </cell>
          <cell r="BS27" t="e">
            <v>#NAME?</v>
          </cell>
          <cell r="BT27" t="e">
            <v>#NAME?</v>
          </cell>
          <cell r="BU27" t="e">
            <v>#NAME?</v>
          </cell>
          <cell r="BV27" t="e">
            <v>#NAME?</v>
          </cell>
          <cell r="BW27" t="e">
            <v>#NAME?</v>
          </cell>
        </row>
        <row r="28">
          <cell r="AF28" t="e">
            <v>#NAME?</v>
          </cell>
          <cell r="AG28" t="e">
            <v>#NAME?</v>
          </cell>
          <cell r="AI28" t="e">
            <v>#NAME?</v>
          </cell>
          <cell r="AL28" t="e">
            <v>#NAME?</v>
          </cell>
          <cell r="AM28" t="e">
            <v>#NAME?</v>
          </cell>
          <cell r="AN28" t="e">
            <v>#NAME?</v>
          </cell>
          <cell r="AO28" t="e">
            <v>#NAME?</v>
          </cell>
          <cell r="AP28" t="e">
            <v>#NAME?</v>
          </cell>
          <cell r="AQ28" t="e">
            <v>#NAME?</v>
          </cell>
          <cell r="AR28" t="e">
            <v>#NAME?</v>
          </cell>
          <cell r="AS28" t="e">
            <v>#NAME?</v>
          </cell>
          <cell r="AT28" t="e">
            <v>#NAME?</v>
          </cell>
          <cell r="AU28" t="e">
            <v>#NAME?</v>
          </cell>
          <cell r="BE28" t="e">
            <v>#NAME?</v>
          </cell>
          <cell r="BH28" t="e">
            <v>#NAME?</v>
          </cell>
          <cell r="BI28" t="e">
            <v>#NAME?</v>
          </cell>
          <cell r="BJ28" t="e">
            <v>#NAME?</v>
          </cell>
          <cell r="BK28" t="e">
            <v>#NAME?</v>
          </cell>
          <cell r="BL28" t="e">
            <v>#NAME?</v>
          </cell>
          <cell r="BM28" t="e">
            <v>#NAME?</v>
          </cell>
          <cell r="BN28" t="e">
            <v>#NAME?</v>
          </cell>
          <cell r="BO28" t="e">
            <v>#NAME?</v>
          </cell>
          <cell r="BP28" t="e">
            <v>#NAME?</v>
          </cell>
          <cell r="BQ28" t="e">
            <v>#NAME?</v>
          </cell>
          <cell r="BR28" t="e">
            <v>#NAME?</v>
          </cell>
          <cell r="BS28" t="e">
            <v>#NAME?</v>
          </cell>
          <cell r="BT28" t="e">
            <v>#NAME?</v>
          </cell>
          <cell r="BU28" t="e">
            <v>#NAME?</v>
          </cell>
          <cell r="BV28" t="e">
            <v>#NAME?</v>
          </cell>
          <cell r="BW28" t="e">
            <v>#NAME?</v>
          </cell>
        </row>
        <row r="29">
          <cell r="AF29" t="e">
            <v>#NAME?</v>
          </cell>
          <cell r="AG29" t="e">
            <v>#NAME?</v>
          </cell>
          <cell r="AI29" t="e">
            <v>#NAME?</v>
          </cell>
          <cell r="AL29" t="e">
            <v>#NAME?</v>
          </cell>
          <cell r="AM29" t="e">
            <v>#NAME?</v>
          </cell>
          <cell r="AN29" t="e">
            <v>#NAME?</v>
          </cell>
          <cell r="AO29" t="e">
            <v>#NAME?</v>
          </cell>
          <cell r="AP29" t="e">
            <v>#NAME?</v>
          </cell>
          <cell r="AQ29" t="e">
            <v>#NAME?</v>
          </cell>
          <cell r="AR29" t="e">
            <v>#NAME?</v>
          </cell>
          <cell r="AS29" t="e">
            <v>#NAME?</v>
          </cell>
          <cell r="AT29" t="e">
            <v>#NAME?</v>
          </cell>
          <cell r="AU29" t="e">
            <v>#NAME?</v>
          </cell>
          <cell r="BE29" t="e">
            <v>#NAME?</v>
          </cell>
          <cell r="BH29" t="e">
            <v>#NAME?</v>
          </cell>
          <cell r="BI29" t="e">
            <v>#NAME?</v>
          </cell>
          <cell r="BJ29" t="e">
            <v>#NAME?</v>
          </cell>
          <cell r="BK29" t="e">
            <v>#NAME?</v>
          </cell>
          <cell r="BL29" t="e">
            <v>#NAME?</v>
          </cell>
          <cell r="BM29" t="e">
            <v>#NAME?</v>
          </cell>
          <cell r="BN29" t="e">
            <v>#NAME?</v>
          </cell>
          <cell r="BO29" t="e">
            <v>#NAME?</v>
          </cell>
          <cell r="BP29" t="e">
            <v>#NAME?</v>
          </cell>
          <cell r="BQ29" t="e">
            <v>#NAME?</v>
          </cell>
          <cell r="BR29" t="e">
            <v>#NAME?</v>
          </cell>
          <cell r="BS29" t="e">
            <v>#NAME?</v>
          </cell>
          <cell r="BT29" t="e">
            <v>#NAME?</v>
          </cell>
          <cell r="BU29" t="e">
            <v>#NAME?</v>
          </cell>
          <cell r="BV29" t="e">
            <v>#NAME?</v>
          </cell>
          <cell r="BW29" t="e">
            <v>#NAME?</v>
          </cell>
        </row>
      </sheetData>
      <sheetData sheetId="5"/>
      <sheetData sheetId="6">
        <row r="4">
          <cell r="D4" t="e">
            <v>#NAME?</v>
          </cell>
          <cell r="E4" t="e">
            <v>#NAME?</v>
          </cell>
          <cell r="F4" t="e">
            <v>#NAME?</v>
          </cell>
          <cell r="G4" t="e">
            <v>#NAME?</v>
          </cell>
          <cell r="H4" t="e">
            <v>#NAME?</v>
          </cell>
          <cell r="I4" t="e">
            <v>#NAME?</v>
          </cell>
          <cell r="J4" t="e">
            <v>#NAME?</v>
          </cell>
          <cell r="K4" t="e">
            <v>#NAME?</v>
          </cell>
          <cell r="L4" t="e">
            <v>#NAME?</v>
          </cell>
          <cell r="M4" t="e">
            <v>#NAME?</v>
          </cell>
          <cell r="N4" t="e">
            <v>#NAME?</v>
          </cell>
          <cell r="Q4" t="e">
            <v>#NAME?</v>
          </cell>
          <cell r="R4" t="e">
            <v>#NAME?</v>
          </cell>
          <cell r="S4" t="e">
            <v>#NAME?</v>
          </cell>
          <cell r="T4" t="e">
            <v>#NAME?</v>
          </cell>
          <cell r="U4" t="e">
            <v>#NAME?</v>
          </cell>
          <cell r="V4" t="e">
            <v>#NAME?</v>
          </cell>
          <cell r="W4" t="e">
            <v>#NAME?</v>
          </cell>
          <cell r="X4" t="e">
            <v>#NAME?</v>
          </cell>
          <cell r="Y4" t="e">
            <v>#NAME?</v>
          </cell>
          <cell r="Z4" t="e">
            <v>#NAME?</v>
          </cell>
          <cell r="AA4" t="e">
            <v>#NAME?</v>
          </cell>
          <cell r="AE4" t="e">
            <v>#NAME?</v>
          </cell>
          <cell r="AF4" t="e">
            <v>#NAME?</v>
          </cell>
          <cell r="AG4" t="e">
            <v>#NAME?</v>
          </cell>
        </row>
        <row r="5">
          <cell r="D5" t="e">
            <v>#NAME?</v>
          </cell>
          <cell r="E5" t="e">
            <v>#NAME?</v>
          </cell>
          <cell r="F5" t="e">
            <v>#NAME?</v>
          </cell>
          <cell r="G5" t="e">
            <v>#NAME?</v>
          </cell>
          <cell r="H5" t="e">
            <v>#NAME?</v>
          </cell>
          <cell r="I5" t="e">
            <v>#NAME?</v>
          </cell>
          <cell r="J5" t="e">
            <v>#NAME?</v>
          </cell>
          <cell r="K5" t="e">
            <v>#NAME?</v>
          </cell>
          <cell r="L5" t="e">
            <v>#NAME?</v>
          </cell>
          <cell r="M5" t="e">
            <v>#NAME?</v>
          </cell>
          <cell r="N5" t="e">
            <v>#NAME?</v>
          </cell>
          <cell r="Q5" t="e">
            <v>#NAME?</v>
          </cell>
          <cell r="R5" t="e">
            <v>#NAME?</v>
          </cell>
          <cell r="S5" t="e">
            <v>#NAME?</v>
          </cell>
          <cell r="T5" t="e">
            <v>#NAME?</v>
          </cell>
          <cell r="U5" t="e">
            <v>#NAME?</v>
          </cell>
          <cell r="V5" t="e">
            <v>#NAME?</v>
          </cell>
          <cell r="W5" t="e">
            <v>#NAME?</v>
          </cell>
          <cell r="X5" t="e">
            <v>#NAME?</v>
          </cell>
          <cell r="Y5" t="e">
            <v>#NAME?</v>
          </cell>
          <cell r="Z5" t="e">
            <v>#NAME?</v>
          </cell>
          <cell r="AA5" t="e">
            <v>#NAME?</v>
          </cell>
          <cell r="AE5" t="e">
            <v>#NAME?</v>
          </cell>
          <cell r="AF5" t="e">
            <v>#NAME?</v>
          </cell>
          <cell r="AG5" t="e">
            <v>#NAME?</v>
          </cell>
        </row>
        <row r="6">
          <cell r="D6" t="e">
            <v>#NAME?</v>
          </cell>
          <cell r="E6" t="e">
            <v>#NAME?</v>
          </cell>
          <cell r="F6" t="e">
            <v>#NAME?</v>
          </cell>
          <cell r="G6" t="e">
            <v>#NAME?</v>
          </cell>
          <cell r="H6" t="e">
            <v>#NAME?</v>
          </cell>
          <cell r="I6" t="e">
            <v>#NAME?</v>
          </cell>
          <cell r="J6" t="e">
            <v>#NAME?</v>
          </cell>
          <cell r="K6" t="e">
            <v>#NAME?</v>
          </cell>
          <cell r="L6" t="e">
            <v>#NAME?</v>
          </cell>
          <cell r="M6" t="e">
            <v>#NAME?</v>
          </cell>
          <cell r="N6" t="e">
            <v>#NAME?</v>
          </cell>
          <cell r="Q6" t="e">
            <v>#NAME?</v>
          </cell>
          <cell r="R6" t="e">
            <v>#NAME?</v>
          </cell>
          <cell r="S6" t="e">
            <v>#NAME?</v>
          </cell>
          <cell r="T6" t="e">
            <v>#NAME?</v>
          </cell>
          <cell r="U6" t="e">
            <v>#NAME?</v>
          </cell>
          <cell r="V6" t="e">
            <v>#NAME?</v>
          </cell>
          <cell r="W6" t="e">
            <v>#NAME?</v>
          </cell>
          <cell r="X6" t="e">
            <v>#NAME?</v>
          </cell>
          <cell r="Y6" t="e">
            <v>#NAME?</v>
          </cell>
          <cell r="Z6" t="e">
            <v>#NAME?</v>
          </cell>
          <cell r="AA6" t="e">
            <v>#NAME?</v>
          </cell>
          <cell r="AE6" t="e">
            <v>#NAME?</v>
          </cell>
          <cell r="AF6" t="e">
            <v>#NAME?</v>
          </cell>
          <cell r="AG6" t="e">
            <v>#NAME?</v>
          </cell>
        </row>
        <row r="7">
          <cell r="D7" t="e">
            <v>#NAME?</v>
          </cell>
          <cell r="E7" t="e">
            <v>#NAME?</v>
          </cell>
          <cell r="F7" t="e">
            <v>#NAME?</v>
          </cell>
          <cell r="G7" t="e">
            <v>#NAME?</v>
          </cell>
          <cell r="H7" t="e">
            <v>#NAME?</v>
          </cell>
          <cell r="I7" t="e">
            <v>#NAME?</v>
          </cell>
          <cell r="J7" t="e">
            <v>#NAME?</v>
          </cell>
          <cell r="K7" t="e">
            <v>#NAME?</v>
          </cell>
          <cell r="L7" t="e">
            <v>#NAME?</v>
          </cell>
          <cell r="M7" t="e">
            <v>#NAME?</v>
          </cell>
          <cell r="N7" t="e">
            <v>#NAME?</v>
          </cell>
          <cell r="Q7" t="e">
            <v>#NAME?</v>
          </cell>
          <cell r="R7" t="e">
            <v>#NAME?</v>
          </cell>
          <cell r="S7" t="e">
            <v>#NAME?</v>
          </cell>
          <cell r="T7" t="e">
            <v>#NAME?</v>
          </cell>
          <cell r="U7" t="e">
            <v>#NAME?</v>
          </cell>
          <cell r="V7" t="e">
            <v>#NAME?</v>
          </cell>
          <cell r="W7" t="e">
            <v>#NAME?</v>
          </cell>
          <cell r="X7" t="e">
            <v>#NAME?</v>
          </cell>
          <cell r="Y7" t="e">
            <v>#NAME?</v>
          </cell>
          <cell r="Z7" t="e">
            <v>#NAME?</v>
          </cell>
          <cell r="AA7" t="e">
            <v>#NAME?</v>
          </cell>
          <cell r="AE7" t="e">
            <v>#NAME?</v>
          </cell>
          <cell r="AF7" t="e">
            <v>#NAME?</v>
          </cell>
          <cell r="AG7" t="e">
            <v>#NAME?</v>
          </cell>
        </row>
        <row r="8">
          <cell r="D8" t="e">
            <v>#NAME?</v>
          </cell>
          <cell r="E8" t="e">
            <v>#NAME?</v>
          </cell>
          <cell r="F8" t="e">
            <v>#NAME?</v>
          </cell>
          <cell r="G8" t="e">
            <v>#NAME?</v>
          </cell>
          <cell r="H8" t="e">
            <v>#NAME?</v>
          </cell>
          <cell r="I8" t="e">
            <v>#NAME?</v>
          </cell>
          <cell r="J8" t="e">
            <v>#NAME?</v>
          </cell>
          <cell r="K8" t="e">
            <v>#NAME?</v>
          </cell>
          <cell r="L8" t="e">
            <v>#NAME?</v>
          </cell>
          <cell r="M8" t="e">
            <v>#NAME?</v>
          </cell>
          <cell r="N8" t="e">
            <v>#NAME?</v>
          </cell>
          <cell r="Q8" t="e">
            <v>#NAME?</v>
          </cell>
          <cell r="R8" t="e">
            <v>#NAME?</v>
          </cell>
          <cell r="S8" t="e">
            <v>#NAME?</v>
          </cell>
          <cell r="T8" t="e">
            <v>#NAME?</v>
          </cell>
          <cell r="U8" t="e">
            <v>#NAME?</v>
          </cell>
          <cell r="V8" t="e">
            <v>#NAME?</v>
          </cell>
          <cell r="W8" t="e">
            <v>#NAME?</v>
          </cell>
          <cell r="X8" t="e">
            <v>#NAME?</v>
          </cell>
          <cell r="Y8" t="e">
            <v>#NAME?</v>
          </cell>
          <cell r="Z8" t="e">
            <v>#NAME?</v>
          </cell>
          <cell r="AA8" t="e">
            <v>#NAME?</v>
          </cell>
          <cell r="AE8" t="e">
            <v>#NAME?</v>
          </cell>
          <cell r="AF8" t="e">
            <v>#NAME?</v>
          </cell>
          <cell r="AG8" t="e">
            <v>#NAME?</v>
          </cell>
        </row>
        <row r="9">
          <cell r="D9" t="e">
            <v>#NAME?</v>
          </cell>
          <cell r="E9" t="e">
            <v>#NAME?</v>
          </cell>
          <cell r="F9" t="e">
            <v>#NAME?</v>
          </cell>
          <cell r="G9" t="e">
            <v>#NAME?</v>
          </cell>
          <cell r="H9" t="e">
            <v>#NAME?</v>
          </cell>
          <cell r="I9" t="e">
            <v>#NAME?</v>
          </cell>
          <cell r="J9" t="e">
            <v>#NAME?</v>
          </cell>
          <cell r="K9" t="e">
            <v>#NAME?</v>
          </cell>
          <cell r="L9" t="e">
            <v>#NAME?</v>
          </cell>
          <cell r="M9" t="e">
            <v>#NAME?</v>
          </cell>
          <cell r="N9" t="e">
            <v>#NAME?</v>
          </cell>
          <cell r="Q9" t="e">
            <v>#NAME?</v>
          </cell>
          <cell r="R9" t="e">
            <v>#NAME?</v>
          </cell>
          <cell r="S9" t="e">
            <v>#NAME?</v>
          </cell>
          <cell r="T9" t="e">
            <v>#NAME?</v>
          </cell>
          <cell r="U9" t="e">
            <v>#NAME?</v>
          </cell>
          <cell r="V9" t="e">
            <v>#NAME?</v>
          </cell>
          <cell r="W9" t="e">
            <v>#NAME?</v>
          </cell>
          <cell r="X9" t="e">
            <v>#NAME?</v>
          </cell>
          <cell r="Y9" t="e">
            <v>#NAME?</v>
          </cell>
          <cell r="Z9" t="e">
            <v>#NAME?</v>
          </cell>
          <cell r="AA9" t="e">
            <v>#NAME?</v>
          </cell>
          <cell r="AE9" t="e">
            <v>#NAME?</v>
          </cell>
          <cell r="AF9" t="e">
            <v>#NAME?</v>
          </cell>
          <cell r="AG9" t="e">
            <v>#NAME?</v>
          </cell>
        </row>
        <row r="10">
          <cell r="D10" t="e">
            <v>#NAME?</v>
          </cell>
          <cell r="E10" t="e">
            <v>#NAME?</v>
          </cell>
          <cell r="F10" t="e">
            <v>#NAME?</v>
          </cell>
          <cell r="G10" t="e">
            <v>#NAME?</v>
          </cell>
          <cell r="H10" t="e">
            <v>#NAME?</v>
          </cell>
          <cell r="I10" t="e">
            <v>#NAME?</v>
          </cell>
          <cell r="J10" t="e">
            <v>#NAME?</v>
          </cell>
          <cell r="K10" t="e">
            <v>#NAME?</v>
          </cell>
          <cell r="L10" t="e">
            <v>#NAME?</v>
          </cell>
          <cell r="M10" t="e">
            <v>#NAME?</v>
          </cell>
          <cell r="N10" t="e">
            <v>#NAME?</v>
          </cell>
          <cell r="Q10" t="e">
            <v>#NAME?</v>
          </cell>
          <cell r="R10" t="e">
            <v>#NAME?</v>
          </cell>
          <cell r="S10" t="e">
            <v>#NAME?</v>
          </cell>
          <cell r="T10" t="e">
            <v>#NAME?</v>
          </cell>
          <cell r="U10" t="e">
            <v>#NAME?</v>
          </cell>
          <cell r="V10" t="e">
            <v>#NAME?</v>
          </cell>
          <cell r="W10" t="e">
            <v>#NAME?</v>
          </cell>
          <cell r="X10" t="e">
            <v>#NAME?</v>
          </cell>
          <cell r="Y10" t="e">
            <v>#NAME?</v>
          </cell>
          <cell r="Z10" t="e">
            <v>#NAME?</v>
          </cell>
          <cell r="AA10" t="e">
            <v>#NAME?</v>
          </cell>
          <cell r="AE10" t="e">
            <v>#NAME?</v>
          </cell>
          <cell r="AF10" t="e">
            <v>#NAME?</v>
          </cell>
          <cell r="AG10" t="e">
            <v>#NAME?</v>
          </cell>
        </row>
        <row r="12">
          <cell r="D12" t="e">
            <v>#NAME?</v>
          </cell>
          <cell r="E12" t="e">
            <v>#NAME?</v>
          </cell>
          <cell r="F12" t="e">
            <v>#NAME?</v>
          </cell>
          <cell r="G12" t="e">
            <v>#NAME?</v>
          </cell>
          <cell r="H12" t="e">
            <v>#NAME?</v>
          </cell>
          <cell r="I12" t="e">
            <v>#NAME?</v>
          </cell>
          <cell r="J12" t="e">
            <v>#NAME?</v>
          </cell>
          <cell r="K12" t="e">
            <v>#NAME?</v>
          </cell>
          <cell r="L12" t="e">
            <v>#NAME?</v>
          </cell>
          <cell r="M12" t="e">
            <v>#NAME?</v>
          </cell>
          <cell r="N12" t="e">
            <v>#NAME?</v>
          </cell>
          <cell r="Q12" t="e">
            <v>#NAME?</v>
          </cell>
          <cell r="R12" t="e">
            <v>#NAME?</v>
          </cell>
          <cell r="S12" t="e">
            <v>#NAME?</v>
          </cell>
          <cell r="T12" t="e">
            <v>#NAME?</v>
          </cell>
          <cell r="U12" t="e">
            <v>#NAME?</v>
          </cell>
          <cell r="V12" t="e">
            <v>#NAME?</v>
          </cell>
          <cell r="W12" t="e">
            <v>#NAME?</v>
          </cell>
          <cell r="X12" t="e">
            <v>#NAME?</v>
          </cell>
          <cell r="Y12" t="e">
            <v>#NAME?</v>
          </cell>
          <cell r="Z12" t="e">
            <v>#NAME?</v>
          </cell>
          <cell r="AA12" t="e">
            <v>#NAME?</v>
          </cell>
          <cell r="AE12" t="e">
            <v>#NAME?</v>
          </cell>
          <cell r="AF12" t="e">
            <v>#NAME?</v>
          </cell>
          <cell r="AG12" t="e">
            <v>#NAME?</v>
          </cell>
        </row>
        <row r="13">
          <cell r="D13" t="e">
            <v>#NAME?</v>
          </cell>
          <cell r="E13" t="e">
            <v>#NAME?</v>
          </cell>
          <cell r="F13" t="e">
            <v>#NAME?</v>
          </cell>
          <cell r="G13" t="e">
            <v>#NAME?</v>
          </cell>
          <cell r="H13" t="e">
            <v>#NAME?</v>
          </cell>
          <cell r="I13" t="e">
            <v>#NAME?</v>
          </cell>
          <cell r="J13" t="e">
            <v>#NAME?</v>
          </cell>
          <cell r="K13" t="e">
            <v>#NAME?</v>
          </cell>
          <cell r="L13" t="e">
            <v>#NAME?</v>
          </cell>
          <cell r="M13" t="e">
            <v>#NAME?</v>
          </cell>
          <cell r="N13" t="e">
            <v>#NAME?</v>
          </cell>
          <cell r="Q13" t="e">
            <v>#NAME?</v>
          </cell>
          <cell r="R13" t="e">
            <v>#NAME?</v>
          </cell>
          <cell r="S13" t="e">
            <v>#NAME?</v>
          </cell>
          <cell r="T13" t="e">
            <v>#NAME?</v>
          </cell>
          <cell r="U13" t="e">
            <v>#NAME?</v>
          </cell>
          <cell r="V13" t="e">
            <v>#NAME?</v>
          </cell>
          <cell r="W13" t="e">
            <v>#NAME?</v>
          </cell>
          <cell r="X13" t="e">
            <v>#NAME?</v>
          </cell>
          <cell r="Y13" t="e">
            <v>#NAME?</v>
          </cell>
          <cell r="Z13" t="e">
            <v>#NAME?</v>
          </cell>
          <cell r="AA13" t="e">
            <v>#NAME?</v>
          </cell>
          <cell r="AE13" t="e">
            <v>#NAME?</v>
          </cell>
          <cell r="AF13" t="e">
            <v>#NAME?</v>
          </cell>
          <cell r="AG13" t="e">
            <v>#NAME?</v>
          </cell>
        </row>
        <row r="14">
          <cell r="D14" t="e">
            <v>#NAME?</v>
          </cell>
          <cell r="E14" t="e">
            <v>#NAME?</v>
          </cell>
          <cell r="F14" t="e">
            <v>#NAME?</v>
          </cell>
          <cell r="G14" t="e">
            <v>#NAME?</v>
          </cell>
          <cell r="H14" t="e">
            <v>#NAME?</v>
          </cell>
          <cell r="I14" t="e">
            <v>#NAME?</v>
          </cell>
          <cell r="J14" t="e">
            <v>#NAME?</v>
          </cell>
          <cell r="K14" t="e">
            <v>#NAME?</v>
          </cell>
          <cell r="L14" t="e">
            <v>#NAME?</v>
          </cell>
          <cell r="M14" t="e">
            <v>#NAME?</v>
          </cell>
          <cell r="N14" t="e">
            <v>#NAME?</v>
          </cell>
          <cell r="Q14" t="e">
            <v>#NAME?</v>
          </cell>
          <cell r="R14" t="e">
            <v>#NAME?</v>
          </cell>
          <cell r="S14" t="e">
            <v>#NAME?</v>
          </cell>
          <cell r="T14" t="e">
            <v>#NAME?</v>
          </cell>
          <cell r="U14" t="e">
            <v>#NAME?</v>
          </cell>
          <cell r="V14" t="e">
            <v>#NAME?</v>
          </cell>
          <cell r="W14" t="e">
            <v>#NAME?</v>
          </cell>
          <cell r="X14" t="e">
            <v>#NAME?</v>
          </cell>
          <cell r="Y14" t="e">
            <v>#NAME?</v>
          </cell>
          <cell r="Z14" t="e">
            <v>#NAME?</v>
          </cell>
          <cell r="AA14" t="e">
            <v>#NAME?</v>
          </cell>
          <cell r="AE14" t="e">
            <v>#NAME?</v>
          </cell>
          <cell r="AF14" t="e">
            <v>#NAME?</v>
          </cell>
          <cell r="AG14" t="e">
            <v>#NAME?</v>
          </cell>
        </row>
        <row r="15">
          <cell r="D15" t="e">
            <v>#NAME?</v>
          </cell>
          <cell r="E15" t="e">
            <v>#NAME?</v>
          </cell>
          <cell r="F15" t="e">
            <v>#NAME?</v>
          </cell>
          <cell r="G15" t="e">
            <v>#NAME?</v>
          </cell>
          <cell r="H15" t="e">
            <v>#NAME?</v>
          </cell>
          <cell r="I15" t="e">
            <v>#NAME?</v>
          </cell>
          <cell r="J15" t="e">
            <v>#NAME?</v>
          </cell>
          <cell r="K15" t="e">
            <v>#NAME?</v>
          </cell>
          <cell r="L15" t="e">
            <v>#NAME?</v>
          </cell>
          <cell r="M15" t="e">
            <v>#NAME?</v>
          </cell>
          <cell r="N15" t="e">
            <v>#NAME?</v>
          </cell>
          <cell r="Q15" t="e">
            <v>#NAME?</v>
          </cell>
          <cell r="R15" t="e">
            <v>#NAME?</v>
          </cell>
          <cell r="S15" t="e">
            <v>#NAME?</v>
          </cell>
          <cell r="T15" t="e">
            <v>#NAME?</v>
          </cell>
          <cell r="U15" t="e">
            <v>#NAME?</v>
          </cell>
          <cell r="V15" t="e">
            <v>#NAME?</v>
          </cell>
          <cell r="W15" t="e">
            <v>#NAME?</v>
          </cell>
          <cell r="X15" t="e">
            <v>#NAME?</v>
          </cell>
          <cell r="Y15" t="e">
            <v>#NAME?</v>
          </cell>
          <cell r="Z15" t="e">
            <v>#NAME?</v>
          </cell>
          <cell r="AA15" t="e">
            <v>#NAME?</v>
          </cell>
          <cell r="AE15" t="e">
            <v>#NAME?</v>
          </cell>
          <cell r="AF15" t="e">
            <v>#NAME?</v>
          </cell>
          <cell r="AG15" t="e">
            <v>#NAME?</v>
          </cell>
        </row>
        <row r="16">
          <cell r="D16" t="e">
            <v>#NAME?</v>
          </cell>
          <cell r="E16" t="e">
            <v>#NAME?</v>
          </cell>
          <cell r="F16" t="e">
            <v>#NAME?</v>
          </cell>
          <cell r="G16" t="e">
            <v>#NAME?</v>
          </cell>
          <cell r="H16" t="e">
            <v>#NAME?</v>
          </cell>
          <cell r="I16" t="e">
            <v>#NAME?</v>
          </cell>
          <cell r="J16" t="e">
            <v>#NAME?</v>
          </cell>
          <cell r="K16" t="e">
            <v>#NAME?</v>
          </cell>
          <cell r="L16" t="e">
            <v>#NAME?</v>
          </cell>
          <cell r="M16" t="e">
            <v>#NAME?</v>
          </cell>
          <cell r="N16" t="e">
            <v>#NAME?</v>
          </cell>
          <cell r="Q16" t="e">
            <v>#NAME?</v>
          </cell>
          <cell r="R16" t="e">
            <v>#NAME?</v>
          </cell>
          <cell r="S16" t="e">
            <v>#NAME?</v>
          </cell>
          <cell r="T16" t="e">
            <v>#NAME?</v>
          </cell>
          <cell r="U16" t="e">
            <v>#NAME?</v>
          </cell>
          <cell r="V16" t="e">
            <v>#NAME?</v>
          </cell>
          <cell r="W16" t="e">
            <v>#NAME?</v>
          </cell>
          <cell r="X16" t="e">
            <v>#NAME?</v>
          </cell>
          <cell r="Y16" t="e">
            <v>#NAME?</v>
          </cell>
          <cell r="Z16" t="e">
            <v>#NAME?</v>
          </cell>
          <cell r="AA16" t="e">
            <v>#NAME?</v>
          </cell>
          <cell r="AE16" t="e">
            <v>#NAME?</v>
          </cell>
          <cell r="AF16" t="e">
            <v>#NAME?</v>
          </cell>
          <cell r="AG16" t="e">
            <v>#NAME?</v>
          </cell>
        </row>
        <row r="17">
          <cell r="D17" t="e">
            <v>#NAME?</v>
          </cell>
          <cell r="E17" t="e">
            <v>#NAME?</v>
          </cell>
          <cell r="F17" t="e">
            <v>#NAME?</v>
          </cell>
          <cell r="G17" t="e">
            <v>#NAME?</v>
          </cell>
          <cell r="H17" t="e">
            <v>#NAME?</v>
          </cell>
          <cell r="I17" t="e">
            <v>#NAME?</v>
          </cell>
          <cell r="J17" t="e">
            <v>#NAME?</v>
          </cell>
          <cell r="K17" t="e">
            <v>#NAME?</v>
          </cell>
          <cell r="L17" t="e">
            <v>#NAME?</v>
          </cell>
          <cell r="M17" t="e">
            <v>#NAME?</v>
          </cell>
          <cell r="N17" t="e">
            <v>#NAME?</v>
          </cell>
          <cell r="Q17" t="e">
            <v>#NAME?</v>
          </cell>
          <cell r="R17" t="e">
            <v>#NAME?</v>
          </cell>
          <cell r="S17" t="e">
            <v>#NAME?</v>
          </cell>
          <cell r="T17" t="e">
            <v>#NAME?</v>
          </cell>
          <cell r="U17" t="e">
            <v>#NAME?</v>
          </cell>
          <cell r="V17" t="e">
            <v>#NAME?</v>
          </cell>
          <cell r="W17" t="e">
            <v>#NAME?</v>
          </cell>
          <cell r="X17" t="e">
            <v>#NAME?</v>
          </cell>
          <cell r="Y17" t="e">
            <v>#NAME?</v>
          </cell>
          <cell r="Z17" t="e">
            <v>#NAME?</v>
          </cell>
          <cell r="AA17" t="e">
            <v>#NAME?</v>
          </cell>
          <cell r="AE17" t="e">
            <v>#NAME?</v>
          </cell>
          <cell r="AF17" t="e">
            <v>#NAME?</v>
          </cell>
          <cell r="AG17" t="e">
            <v>#NAME?</v>
          </cell>
        </row>
        <row r="19">
          <cell r="D19" t="e">
            <v>#NAME?</v>
          </cell>
          <cell r="E19" t="e">
            <v>#NAME?</v>
          </cell>
          <cell r="F19" t="e">
            <v>#NAME?</v>
          </cell>
          <cell r="G19" t="e">
            <v>#NAME?</v>
          </cell>
          <cell r="H19" t="e">
            <v>#NAME?</v>
          </cell>
          <cell r="I19" t="e">
            <v>#NAME?</v>
          </cell>
          <cell r="J19" t="e">
            <v>#NAME?</v>
          </cell>
          <cell r="K19" t="e">
            <v>#NAME?</v>
          </cell>
          <cell r="L19" t="e">
            <v>#NAME?</v>
          </cell>
          <cell r="M19" t="e">
            <v>#NAME?</v>
          </cell>
          <cell r="N19" t="e">
            <v>#NAME?</v>
          </cell>
          <cell r="Q19" t="e">
            <v>#NAME?</v>
          </cell>
          <cell r="R19" t="e">
            <v>#NAME?</v>
          </cell>
          <cell r="S19" t="e">
            <v>#NAME?</v>
          </cell>
          <cell r="T19" t="e">
            <v>#NAME?</v>
          </cell>
          <cell r="U19" t="e">
            <v>#NAME?</v>
          </cell>
          <cell r="V19" t="e">
            <v>#NAME?</v>
          </cell>
          <cell r="W19" t="e">
            <v>#NAME?</v>
          </cell>
          <cell r="X19" t="e">
            <v>#NAME?</v>
          </cell>
          <cell r="Y19" t="e">
            <v>#NAME?</v>
          </cell>
          <cell r="Z19" t="e">
            <v>#NAME?</v>
          </cell>
          <cell r="AA19" t="e">
            <v>#NAME?</v>
          </cell>
          <cell r="AE19" t="e">
            <v>#NAME?</v>
          </cell>
          <cell r="AF19" t="e">
            <v>#NAME?</v>
          </cell>
          <cell r="AG19" t="e">
            <v>#NAME?</v>
          </cell>
        </row>
        <row r="20">
          <cell r="D20" t="e">
            <v>#NAME?</v>
          </cell>
          <cell r="E20" t="e">
            <v>#NAME?</v>
          </cell>
          <cell r="F20" t="e">
            <v>#NAME?</v>
          </cell>
          <cell r="G20" t="e">
            <v>#NAME?</v>
          </cell>
          <cell r="H20" t="e">
            <v>#NAME?</v>
          </cell>
          <cell r="I20" t="e">
            <v>#NAME?</v>
          </cell>
          <cell r="J20" t="e">
            <v>#NAME?</v>
          </cell>
          <cell r="K20" t="e">
            <v>#NAME?</v>
          </cell>
          <cell r="L20" t="e">
            <v>#NAME?</v>
          </cell>
          <cell r="M20" t="e">
            <v>#NAME?</v>
          </cell>
          <cell r="N20" t="e">
            <v>#NAME?</v>
          </cell>
          <cell r="Q20" t="e">
            <v>#NAME?</v>
          </cell>
          <cell r="R20" t="e">
            <v>#NAME?</v>
          </cell>
          <cell r="S20" t="e">
            <v>#NAME?</v>
          </cell>
          <cell r="T20" t="e">
            <v>#NAME?</v>
          </cell>
          <cell r="U20" t="e">
            <v>#NAME?</v>
          </cell>
          <cell r="V20" t="e">
            <v>#NAME?</v>
          </cell>
          <cell r="W20" t="e">
            <v>#NAME?</v>
          </cell>
          <cell r="X20" t="e">
            <v>#NAME?</v>
          </cell>
          <cell r="Y20" t="e">
            <v>#NAME?</v>
          </cell>
          <cell r="Z20" t="e">
            <v>#NAME?</v>
          </cell>
          <cell r="AA20" t="e">
            <v>#NAME?</v>
          </cell>
          <cell r="AE20" t="e">
            <v>#NAME?</v>
          </cell>
          <cell r="AF20" t="e">
            <v>#NAME?</v>
          </cell>
          <cell r="AG20" t="e">
            <v>#NAME?</v>
          </cell>
        </row>
        <row r="21">
          <cell r="D21" t="e">
            <v>#NAME?</v>
          </cell>
          <cell r="E21" t="e">
            <v>#NAME?</v>
          </cell>
          <cell r="F21" t="e">
            <v>#NAME?</v>
          </cell>
          <cell r="G21" t="e">
            <v>#NAME?</v>
          </cell>
          <cell r="H21" t="e">
            <v>#NAME?</v>
          </cell>
          <cell r="I21" t="e">
            <v>#NAME?</v>
          </cell>
          <cell r="J21" t="e">
            <v>#NAME?</v>
          </cell>
          <cell r="K21" t="e">
            <v>#NAME?</v>
          </cell>
          <cell r="L21" t="e">
            <v>#NAME?</v>
          </cell>
          <cell r="M21" t="e">
            <v>#NAME?</v>
          </cell>
          <cell r="N21" t="e">
            <v>#NAME?</v>
          </cell>
          <cell r="Q21" t="e">
            <v>#NAME?</v>
          </cell>
          <cell r="R21" t="e">
            <v>#NAME?</v>
          </cell>
          <cell r="S21" t="e">
            <v>#NAME?</v>
          </cell>
          <cell r="T21" t="e">
            <v>#NAME?</v>
          </cell>
          <cell r="U21" t="e">
            <v>#NAME?</v>
          </cell>
          <cell r="V21" t="e">
            <v>#NAME?</v>
          </cell>
          <cell r="W21" t="e">
            <v>#NAME?</v>
          </cell>
          <cell r="X21" t="e">
            <v>#NAME?</v>
          </cell>
          <cell r="Y21" t="e">
            <v>#NAME?</v>
          </cell>
          <cell r="Z21" t="e">
            <v>#NAME?</v>
          </cell>
          <cell r="AA21" t="e">
            <v>#NAME?</v>
          </cell>
          <cell r="AE21" t="e">
            <v>#NAME?</v>
          </cell>
          <cell r="AF21" t="e">
            <v>#NAME?</v>
          </cell>
          <cell r="AG21" t="e">
            <v>#NAME?</v>
          </cell>
        </row>
        <row r="22">
          <cell r="D22" t="e">
            <v>#NAME?</v>
          </cell>
          <cell r="E22" t="e">
            <v>#NAME?</v>
          </cell>
          <cell r="F22" t="e">
            <v>#NAME?</v>
          </cell>
          <cell r="G22" t="e">
            <v>#NAME?</v>
          </cell>
          <cell r="H22" t="e">
            <v>#NAME?</v>
          </cell>
          <cell r="I22" t="e">
            <v>#NAME?</v>
          </cell>
          <cell r="J22" t="e">
            <v>#NAME?</v>
          </cell>
          <cell r="K22" t="e">
            <v>#NAME?</v>
          </cell>
          <cell r="L22" t="e">
            <v>#NAME?</v>
          </cell>
          <cell r="M22" t="e">
            <v>#NAME?</v>
          </cell>
          <cell r="N22" t="e">
            <v>#NAME?</v>
          </cell>
          <cell r="Q22" t="e">
            <v>#NAME?</v>
          </cell>
          <cell r="R22" t="e">
            <v>#NAME?</v>
          </cell>
          <cell r="S22" t="e">
            <v>#NAME?</v>
          </cell>
          <cell r="T22" t="e">
            <v>#NAME?</v>
          </cell>
          <cell r="U22" t="e">
            <v>#NAME?</v>
          </cell>
          <cell r="V22" t="e">
            <v>#NAME?</v>
          </cell>
          <cell r="W22" t="e">
            <v>#NAME?</v>
          </cell>
          <cell r="X22" t="e">
            <v>#NAME?</v>
          </cell>
          <cell r="Y22" t="e">
            <v>#NAME?</v>
          </cell>
          <cell r="Z22" t="e">
            <v>#NAME?</v>
          </cell>
          <cell r="AA22" t="e">
            <v>#NAME?</v>
          </cell>
          <cell r="AE22" t="e">
            <v>#NAME?</v>
          </cell>
          <cell r="AF22" t="e">
            <v>#NAME?</v>
          </cell>
          <cell r="AG22" t="e">
            <v>#NAME?</v>
          </cell>
        </row>
        <row r="24">
          <cell r="D24" t="e">
            <v>#NAME?</v>
          </cell>
          <cell r="E24" t="e">
            <v>#NAME?</v>
          </cell>
          <cell r="F24" t="e">
            <v>#NAME?</v>
          </cell>
          <cell r="G24" t="e">
            <v>#NAME?</v>
          </cell>
          <cell r="H24" t="e">
            <v>#NAME?</v>
          </cell>
          <cell r="I24" t="e">
            <v>#NAME?</v>
          </cell>
          <cell r="J24" t="e">
            <v>#NAME?</v>
          </cell>
          <cell r="K24" t="e">
            <v>#NAME?</v>
          </cell>
          <cell r="L24" t="e">
            <v>#NAME?</v>
          </cell>
          <cell r="M24" t="e">
            <v>#NAME?</v>
          </cell>
          <cell r="N24" t="e">
            <v>#NAME?</v>
          </cell>
          <cell r="Q24" t="e">
            <v>#NAME?</v>
          </cell>
          <cell r="R24" t="e">
            <v>#NAME?</v>
          </cell>
          <cell r="S24" t="e">
            <v>#NAME?</v>
          </cell>
          <cell r="T24" t="e">
            <v>#NAME?</v>
          </cell>
          <cell r="U24" t="e">
            <v>#NAME?</v>
          </cell>
          <cell r="V24" t="e">
            <v>#NAME?</v>
          </cell>
          <cell r="W24" t="e">
            <v>#NAME?</v>
          </cell>
          <cell r="X24" t="e">
            <v>#NAME?</v>
          </cell>
          <cell r="Y24" t="e">
            <v>#NAME?</v>
          </cell>
          <cell r="Z24" t="e">
            <v>#NAME?</v>
          </cell>
          <cell r="AA24" t="e">
            <v>#NAME?</v>
          </cell>
          <cell r="AE24" t="e">
            <v>#NAME?</v>
          </cell>
          <cell r="AF24" t="e">
            <v>#NAME?</v>
          </cell>
          <cell r="AG24" t="e">
            <v>#NAME?</v>
          </cell>
        </row>
        <row r="25">
          <cell r="D25" t="e">
            <v>#NAME?</v>
          </cell>
          <cell r="E25" t="e">
            <v>#NAME?</v>
          </cell>
          <cell r="F25" t="e">
            <v>#NAME?</v>
          </cell>
          <cell r="G25" t="e">
            <v>#NAME?</v>
          </cell>
          <cell r="H25" t="e">
            <v>#NAME?</v>
          </cell>
          <cell r="I25" t="e">
            <v>#NAME?</v>
          </cell>
          <cell r="J25" t="e">
            <v>#NAME?</v>
          </cell>
          <cell r="K25" t="e">
            <v>#NAME?</v>
          </cell>
          <cell r="L25" t="e">
            <v>#NAME?</v>
          </cell>
          <cell r="M25" t="e">
            <v>#NAME?</v>
          </cell>
          <cell r="N25" t="e">
            <v>#NAME?</v>
          </cell>
          <cell r="Q25" t="e">
            <v>#NAME?</v>
          </cell>
          <cell r="R25" t="e">
            <v>#NAME?</v>
          </cell>
          <cell r="S25" t="e">
            <v>#NAME?</v>
          </cell>
          <cell r="T25" t="e">
            <v>#NAME?</v>
          </cell>
          <cell r="U25" t="e">
            <v>#NAME?</v>
          </cell>
          <cell r="V25" t="e">
            <v>#NAME?</v>
          </cell>
          <cell r="W25" t="e">
            <v>#NAME?</v>
          </cell>
          <cell r="X25" t="e">
            <v>#NAME?</v>
          </cell>
          <cell r="Y25" t="e">
            <v>#NAME?</v>
          </cell>
          <cell r="Z25" t="e">
            <v>#NAME?</v>
          </cell>
          <cell r="AA25" t="e">
            <v>#NAME?</v>
          </cell>
          <cell r="AE25" t="e">
            <v>#NAME?</v>
          </cell>
          <cell r="AF25" t="e">
            <v>#NAME?</v>
          </cell>
          <cell r="AG25" t="e">
            <v>#NAME?</v>
          </cell>
        </row>
        <row r="26">
          <cell r="D26" t="e">
            <v>#NAME?</v>
          </cell>
          <cell r="E26" t="e">
            <v>#NAME?</v>
          </cell>
          <cell r="F26" t="e">
            <v>#NAME?</v>
          </cell>
          <cell r="G26" t="e">
            <v>#NAME?</v>
          </cell>
          <cell r="H26" t="e">
            <v>#NAME?</v>
          </cell>
          <cell r="I26" t="e">
            <v>#NAME?</v>
          </cell>
          <cell r="J26" t="e">
            <v>#NAME?</v>
          </cell>
          <cell r="K26" t="e">
            <v>#NAME?</v>
          </cell>
          <cell r="L26" t="e">
            <v>#NAME?</v>
          </cell>
          <cell r="M26" t="e">
            <v>#NAME?</v>
          </cell>
          <cell r="N26" t="e">
            <v>#NAME?</v>
          </cell>
          <cell r="Q26" t="e">
            <v>#NAME?</v>
          </cell>
          <cell r="R26" t="e">
            <v>#NAME?</v>
          </cell>
          <cell r="S26" t="e">
            <v>#NAME?</v>
          </cell>
          <cell r="T26" t="e">
            <v>#NAME?</v>
          </cell>
          <cell r="U26" t="e">
            <v>#NAME?</v>
          </cell>
          <cell r="V26" t="e">
            <v>#NAME?</v>
          </cell>
          <cell r="W26" t="e">
            <v>#NAME?</v>
          </cell>
          <cell r="X26" t="e">
            <v>#NAME?</v>
          </cell>
          <cell r="Y26" t="e">
            <v>#NAME?</v>
          </cell>
          <cell r="Z26" t="e">
            <v>#NAME?</v>
          </cell>
          <cell r="AA26" t="e">
            <v>#NAME?</v>
          </cell>
          <cell r="AE26" t="e">
            <v>#NAME?</v>
          </cell>
          <cell r="AF26" t="e">
            <v>#NAME?</v>
          </cell>
          <cell r="AG26" t="e">
            <v>#NAME?</v>
          </cell>
        </row>
        <row r="27">
          <cell r="D27" t="e">
            <v>#NAME?</v>
          </cell>
          <cell r="E27" t="e">
            <v>#NAME?</v>
          </cell>
          <cell r="F27" t="e">
            <v>#NAME?</v>
          </cell>
          <cell r="G27" t="e">
            <v>#NAME?</v>
          </cell>
          <cell r="H27" t="e">
            <v>#NAME?</v>
          </cell>
          <cell r="I27" t="e">
            <v>#NAME?</v>
          </cell>
          <cell r="J27" t="e">
            <v>#NAME?</v>
          </cell>
          <cell r="K27" t="e">
            <v>#NAME?</v>
          </cell>
          <cell r="L27" t="e">
            <v>#NAME?</v>
          </cell>
          <cell r="M27" t="e">
            <v>#NAME?</v>
          </cell>
          <cell r="N27" t="e">
            <v>#NAME?</v>
          </cell>
          <cell r="Q27" t="e">
            <v>#NAME?</v>
          </cell>
          <cell r="R27" t="e">
            <v>#NAME?</v>
          </cell>
          <cell r="S27" t="e">
            <v>#NAME?</v>
          </cell>
          <cell r="T27" t="e">
            <v>#NAME?</v>
          </cell>
          <cell r="U27" t="e">
            <v>#NAME?</v>
          </cell>
          <cell r="V27" t="e">
            <v>#NAME?</v>
          </cell>
          <cell r="W27" t="e">
            <v>#NAME?</v>
          </cell>
          <cell r="X27" t="e">
            <v>#NAME?</v>
          </cell>
          <cell r="Y27" t="e">
            <v>#NAME?</v>
          </cell>
          <cell r="Z27" t="e">
            <v>#NAME?</v>
          </cell>
          <cell r="AA27" t="e">
            <v>#NAME?</v>
          </cell>
          <cell r="AE27" t="e">
            <v>#NAME?</v>
          </cell>
          <cell r="AF27" t="e">
            <v>#NAME?</v>
          </cell>
          <cell r="AG27" t="e">
            <v>#NAME?</v>
          </cell>
        </row>
      </sheetData>
      <sheetData sheetId="7">
        <row r="4">
          <cell r="D4">
            <v>1537.530029296875</v>
          </cell>
          <cell r="E4">
            <v>968.48800000000006</v>
          </cell>
          <cell r="F4">
            <v>1159.0170000000001</v>
          </cell>
          <cell r="G4">
            <v>1136.876</v>
          </cell>
          <cell r="H4">
            <v>825.82299999999998</v>
          </cell>
          <cell r="I4">
            <v>1214.4829999999999</v>
          </cell>
          <cell r="J4">
            <v>2381</v>
          </cell>
          <cell r="K4">
            <v>1436.05</v>
          </cell>
          <cell r="L4">
            <v>1436.05</v>
          </cell>
          <cell r="M4">
            <v>1655.25</v>
          </cell>
          <cell r="N4">
            <v>1.71</v>
          </cell>
          <cell r="R4">
            <v>-5.5919999999999987</v>
          </cell>
          <cell r="S4">
            <v>256.79899999999998</v>
          </cell>
          <cell r="T4">
            <v>239.87899999999999</v>
          </cell>
          <cell r="U4">
            <v>79.540000000000006</v>
          </cell>
          <cell r="V4">
            <v>253.62100000000001</v>
          </cell>
          <cell r="W4">
            <v>535.1</v>
          </cell>
          <cell r="X4">
            <v>161.49100000000001</v>
          </cell>
          <cell r="Y4">
            <v>226.45500000000001</v>
          </cell>
          <cell r="Z4">
            <v>208.5</v>
          </cell>
          <cell r="AA4">
            <v>212</v>
          </cell>
          <cell r="AB4">
            <v>-3.4229222304956259</v>
          </cell>
          <cell r="AF4">
            <v>1863547.8175999997</v>
          </cell>
          <cell r="AG4">
            <v>454.03100000000001</v>
          </cell>
          <cell r="AH4">
            <v>0.32948091636180249</v>
          </cell>
        </row>
        <row r="5">
          <cell r="D5">
            <v>3026</v>
          </cell>
          <cell r="E5">
            <v>4279</v>
          </cell>
          <cell r="F5">
            <v>4447</v>
          </cell>
          <cell r="G5">
            <v>4755</v>
          </cell>
          <cell r="H5">
            <v>4856</v>
          </cell>
          <cell r="I5">
            <v>4583</v>
          </cell>
          <cell r="J5">
            <v>4708.7269999999999</v>
          </cell>
          <cell r="K5">
            <v>4805.1900000000005</v>
          </cell>
          <cell r="L5">
            <v>4805.1900000000005</v>
          </cell>
          <cell r="M5">
            <v>5423.3330000000005</v>
          </cell>
          <cell r="N5">
            <v>5436</v>
          </cell>
          <cell r="R5">
            <v>1034</v>
          </cell>
          <cell r="S5">
            <v>1312</v>
          </cell>
          <cell r="T5">
            <v>1788</v>
          </cell>
          <cell r="U5">
            <v>1779</v>
          </cell>
          <cell r="V5">
            <v>1687</v>
          </cell>
          <cell r="W5">
            <v>1598.7860000000001</v>
          </cell>
          <cell r="X5">
            <v>1702.538</v>
          </cell>
          <cell r="Y5">
            <v>1834</v>
          </cell>
          <cell r="Z5">
            <v>1934.5</v>
          </cell>
          <cell r="AA5">
            <v>1728</v>
          </cell>
          <cell r="AB5">
            <v>0.19826204463973074</v>
          </cell>
          <cell r="AF5">
            <v>16132466.293999998</v>
          </cell>
          <cell r="AG5">
            <v>4320</v>
          </cell>
          <cell r="AH5">
            <v>0.26806714429444473</v>
          </cell>
        </row>
        <row r="6">
          <cell r="D6">
            <v>2611.2180673678913</v>
          </cell>
          <cell r="E6">
            <v>3095.1716743818047</v>
          </cell>
          <cell r="F6">
            <v>2826.8917740780853</v>
          </cell>
          <cell r="G6">
            <v>3018.7651733688517</v>
          </cell>
          <cell r="H6">
            <v>3368.1508869267614</v>
          </cell>
          <cell r="I6">
            <v>2735.0424603336828</v>
          </cell>
          <cell r="J6">
            <v>2092.596</v>
          </cell>
          <cell r="K6">
            <v>2365.3989999999999</v>
          </cell>
          <cell r="L6">
            <v>2365.3989999999999</v>
          </cell>
          <cell r="M6">
            <v>2410.9360000000001</v>
          </cell>
          <cell r="N6">
            <v>2534.5889999999999</v>
          </cell>
          <cell r="R6">
            <v>410.58328392166192</v>
          </cell>
          <cell r="S6">
            <v>340.3670694932045</v>
          </cell>
          <cell r="T6">
            <v>388.23359879996406</v>
          </cell>
          <cell r="U6">
            <v>643.16754795625832</v>
          </cell>
          <cell r="V6">
            <v>391.96688070659667</v>
          </cell>
          <cell r="W6">
            <v>211.24</v>
          </cell>
          <cell r="X6">
            <v>364.3</v>
          </cell>
          <cell r="Y6">
            <v>376.44200000000001</v>
          </cell>
          <cell r="Z6">
            <v>399.26800000000003</v>
          </cell>
          <cell r="AA6">
            <v>450.089</v>
          </cell>
          <cell r="AB6">
            <v>0.16137984921331561</v>
          </cell>
          <cell r="AF6">
            <v>344974000</v>
          </cell>
          <cell r="AG6">
            <v>59023</v>
          </cell>
          <cell r="AH6">
            <v>0.16643450111665051</v>
          </cell>
        </row>
        <row r="7">
          <cell r="D7">
            <v>1316.0502757438746</v>
          </cell>
          <cell r="E7">
            <v>1505.6390855573857</v>
          </cell>
          <cell r="F7">
            <v>1231.3290635542951</v>
          </cell>
          <cell r="G7">
            <v>1374.3616236137709</v>
          </cell>
          <cell r="H7">
            <v>1462.4516550062592</v>
          </cell>
          <cell r="I7">
            <v>1617.821822402082</v>
          </cell>
          <cell r="J7">
            <v>1391.922</v>
          </cell>
          <cell r="K7">
            <v>1984.0260000000001</v>
          </cell>
          <cell r="L7">
            <v>1984.0260000000001</v>
          </cell>
          <cell r="M7">
            <v>2371.9969999999998</v>
          </cell>
          <cell r="N7">
            <v>2301.9720000000002</v>
          </cell>
          <cell r="R7">
            <v>494.22286403333919</v>
          </cell>
          <cell r="S7">
            <v>329.54565996288619</v>
          </cell>
          <cell r="T7">
            <v>342.08814505936152</v>
          </cell>
          <cell r="U7">
            <v>566.1044505111405</v>
          </cell>
          <cell r="V7">
            <v>606.6619329429825</v>
          </cell>
          <cell r="W7">
            <v>130.03100000000001</v>
          </cell>
          <cell r="X7">
            <v>591.875</v>
          </cell>
          <cell r="Y7">
            <v>718.94500000000005</v>
          </cell>
          <cell r="Z7">
            <v>636.86599999999999</v>
          </cell>
          <cell r="AA7">
            <v>288.05700000000002</v>
          </cell>
          <cell r="AB7">
            <v>4.6304063585995259E-2</v>
          </cell>
          <cell r="AF7">
            <v>1210608.8422000001</v>
          </cell>
          <cell r="AG7" t="str">
            <v>#N/A N/A</v>
          </cell>
          <cell r="AH7" t="e">
            <v>#VALUE!</v>
          </cell>
        </row>
        <row r="8">
          <cell r="D8" t="str">
            <v>#N/A Invalid Security</v>
          </cell>
          <cell r="E8" t="str">
            <v>#N/A Invalid Security</v>
          </cell>
          <cell r="F8" t="str">
            <v>#N/A Invalid Security</v>
          </cell>
          <cell r="G8" t="str">
            <v>#N/A Invalid Security</v>
          </cell>
          <cell r="H8" t="str">
            <v>#N/A Invalid Security</v>
          </cell>
          <cell r="I8" t="str">
            <v>#N/A Invalid Security</v>
          </cell>
          <cell r="J8" t="str">
            <v>#N/A Invalid Security</v>
          </cell>
          <cell r="K8" t="str">
            <v>#N/A Invalid Security</v>
          </cell>
          <cell r="L8" t="str">
            <v>#N/A Invalid Security</v>
          </cell>
          <cell r="M8" t="str">
            <v>#N/A Invalid Security</v>
          </cell>
          <cell r="N8" t="str">
            <v>#N/A Invalid Security</v>
          </cell>
          <cell r="R8" t="str">
            <v>#N/A Invalid Security</v>
          </cell>
          <cell r="S8" t="str">
            <v>#N/A Invalid Security</v>
          </cell>
          <cell r="T8" t="str">
            <v>#N/A Invalid Security</v>
          </cell>
          <cell r="U8" t="str">
            <v>#N/A Invalid Security</v>
          </cell>
          <cell r="V8" t="str">
            <v>#N/A Invalid Security</v>
          </cell>
          <cell r="W8" t="str">
            <v>#N/A Invalid Security</v>
          </cell>
          <cell r="X8" t="str">
            <v>#N/A Invalid Security</v>
          </cell>
          <cell r="Y8" t="str">
            <v>#N/A Invalid Security</v>
          </cell>
          <cell r="Z8" t="str">
            <v>#N/A Invalid Security</v>
          </cell>
          <cell r="AA8" t="str">
            <v>#N/A Invalid Security</v>
          </cell>
          <cell r="AB8" t="e">
            <v>#VALUE!</v>
          </cell>
          <cell r="AF8" t="e">
            <v>#VALUE!</v>
          </cell>
          <cell r="AG8" t="str">
            <v>#N/A Invalid Security</v>
          </cell>
          <cell r="AH8" t="e">
            <v>#VALUE!</v>
          </cell>
        </row>
        <row r="9">
          <cell r="D9" t="str">
            <v>#N/A Invalid Security</v>
          </cell>
          <cell r="E9" t="str">
            <v>#N/A Invalid Security</v>
          </cell>
          <cell r="F9" t="str">
            <v>#N/A Invalid Security</v>
          </cell>
          <cell r="G9" t="str">
            <v>#N/A Invalid Security</v>
          </cell>
          <cell r="H9" t="str">
            <v>#N/A Invalid Security</v>
          </cell>
          <cell r="I9" t="str">
            <v>#N/A Invalid Security</v>
          </cell>
          <cell r="J9" t="str">
            <v>#N/A Invalid Security</v>
          </cell>
          <cell r="K9" t="str">
            <v>#N/A Invalid Security</v>
          </cell>
          <cell r="L9" t="str">
            <v>#N/A Invalid Security</v>
          </cell>
          <cell r="M9" t="str">
            <v>#N/A Invalid Security</v>
          </cell>
          <cell r="N9" t="str">
            <v>#N/A Invalid Security</v>
          </cell>
          <cell r="R9" t="str">
            <v>#N/A Invalid Security</v>
          </cell>
          <cell r="S9" t="str">
            <v>#N/A Invalid Security</v>
          </cell>
          <cell r="T9" t="str">
            <v>#N/A Invalid Security</v>
          </cell>
          <cell r="U9" t="str">
            <v>#N/A Invalid Security</v>
          </cell>
          <cell r="V9" t="str">
            <v>#N/A Invalid Security</v>
          </cell>
          <cell r="W9" t="str">
            <v>#N/A Invalid Security</v>
          </cell>
          <cell r="X9" t="str">
            <v>#N/A Invalid Security</v>
          </cell>
          <cell r="Y9" t="str">
            <v>#N/A Invalid Security</v>
          </cell>
          <cell r="Z9" t="str">
            <v>#N/A Invalid Security</v>
          </cell>
          <cell r="AA9" t="str">
            <v>#N/A Invalid Security</v>
          </cell>
          <cell r="AB9" t="e">
            <v>#VALUE!</v>
          </cell>
          <cell r="AF9" t="e">
            <v>#VALUE!</v>
          </cell>
          <cell r="AG9" t="str">
            <v>#N/A Invalid Security</v>
          </cell>
          <cell r="AH9" t="e">
            <v>#VALUE!</v>
          </cell>
        </row>
        <row r="10">
          <cell r="D10" t="str">
            <v>#N/A Invalid Security</v>
          </cell>
          <cell r="E10" t="str">
            <v>#N/A Invalid Security</v>
          </cell>
          <cell r="F10" t="str">
            <v>#N/A Invalid Security</v>
          </cell>
          <cell r="G10" t="str">
            <v>#N/A Invalid Security</v>
          </cell>
          <cell r="H10" t="str">
            <v>#N/A Invalid Security</v>
          </cell>
          <cell r="I10" t="str">
            <v>#N/A Invalid Security</v>
          </cell>
          <cell r="J10" t="str">
            <v>#N/A Invalid Security</v>
          </cell>
          <cell r="K10" t="str">
            <v>#N/A Invalid Security</v>
          </cell>
          <cell r="L10" t="str">
            <v>#N/A Invalid Security</v>
          </cell>
          <cell r="M10" t="str">
            <v>#N/A Invalid Security</v>
          </cell>
          <cell r="N10" t="str">
            <v>#N/A Invalid Security</v>
          </cell>
          <cell r="R10" t="str">
            <v>#N/A Invalid Security</v>
          </cell>
          <cell r="S10" t="str">
            <v>#N/A Invalid Security</v>
          </cell>
          <cell r="T10" t="str">
            <v>#N/A Invalid Security</v>
          </cell>
          <cell r="U10" t="str">
            <v>#N/A Invalid Security</v>
          </cell>
          <cell r="V10" t="str">
            <v>#N/A Invalid Security</v>
          </cell>
          <cell r="W10" t="str">
            <v>#N/A Invalid Security</v>
          </cell>
          <cell r="X10" t="str">
            <v>#N/A Invalid Security</v>
          </cell>
          <cell r="Y10" t="str">
            <v>#N/A Invalid Security</v>
          </cell>
          <cell r="Z10" t="str">
            <v>#N/A Invalid Security</v>
          </cell>
          <cell r="AA10" t="str">
            <v>#N/A Invalid Security</v>
          </cell>
          <cell r="AB10" t="e">
            <v>#VALUE!</v>
          </cell>
          <cell r="AF10" t="e">
            <v>#VALUE!</v>
          </cell>
          <cell r="AG10" t="str">
            <v>#N/A Invalid Security</v>
          </cell>
          <cell r="AH10" t="e">
            <v>#VALUE!</v>
          </cell>
        </row>
        <row r="12">
          <cell r="D12">
            <v>19.41</v>
          </cell>
          <cell r="E12">
            <v>121.467</v>
          </cell>
          <cell r="F12">
            <v>597.45899999999995</v>
          </cell>
          <cell r="G12">
            <v>1140.0999999999999</v>
          </cell>
          <cell r="H12">
            <v>1281.2670000000001</v>
          </cell>
          <cell r="I12">
            <v>873.26599999999996</v>
          </cell>
          <cell r="J12">
            <v>747.66700000000003</v>
          </cell>
          <cell r="K12">
            <v>925.529</v>
          </cell>
          <cell r="L12">
            <v>925.529</v>
          </cell>
          <cell r="M12">
            <v>1269.5</v>
          </cell>
          <cell r="N12">
            <v>1638.6670000000001</v>
          </cell>
          <cell r="R12">
            <v>-42.405999999999999</v>
          </cell>
          <cell r="S12">
            <v>164.953</v>
          </cell>
          <cell r="T12">
            <v>-310.202</v>
          </cell>
          <cell r="U12">
            <v>-41.49199999999999</v>
          </cell>
          <cell r="V12">
            <v>73.632999999999996</v>
          </cell>
          <cell r="W12">
            <v>95.378</v>
          </cell>
          <cell r="X12">
            <v>153.30600000000001</v>
          </cell>
          <cell r="Y12">
            <v>200</v>
          </cell>
          <cell r="Z12">
            <v>245</v>
          </cell>
          <cell r="AA12">
            <v>386</v>
          </cell>
          <cell r="AB12">
            <v>-7.2367623113777091E-3</v>
          </cell>
          <cell r="AF12">
            <v>2503022.2018599999</v>
          </cell>
          <cell r="AG12">
            <v>0</v>
          </cell>
          <cell r="AH12">
            <v>0</v>
          </cell>
        </row>
        <row r="13">
          <cell r="D13" t="str">
            <v>#N/A N/A</v>
          </cell>
          <cell r="E13" t="str">
            <v>#N/A N/A</v>
          </cell>
          <cell r="F13" t="str">
            <v>#N/A N/A</v>
          </cell>
          <cell r="G13">
            <v>63.901000000000003</v>
          </cell>
          <cell r="H13">
            <v>164.41200000000001</v>
          </cell>
          <cell r="I13">
            <v>1884.3009999999999</v>
          </cell>
          <cell r="J13">
            <v>2460</v>
          </cell>
          <cell r="K13">
            <v>2840.0830000000001</v>
          </cell>
          <cell r="L13">
            <v>2840.0830000000001</v>
          </cell>
          <cell r="M13">
            <v>3484</v>
          </cell>
          <cell r="N13">
            <v>3711</v>
          </cell>
          <cell r="R13" t="str">
            <v>#N/A N/A</v>
          </cell>
          <cell r="S13" t="str">
            <v>#N/A N/A</v>
          </cell>
          <cell r="T13">
            <v>1.3109999999999999</v>
          </cell>
          <cell r="U13">
            <v>13.891</v>
          </cell>
          <cell r="V13">
            <v>722.36900000000003</v>
          </cell>
          <cell r="W13">
            <v>987.4</v>
          </cell>
          <cell r="X13">
            <v>1084.636</v>
          </cell>
          <cell r="Y13">
            <v>1188</v>
          </cell>
          <cell r="Z13">
            <v>1383</v>
          </cell>
          <cell r="AA13">
            <v>1484</v>
          </cell>
          <cell r="AB13" t="e">
            <v>#VALUE!</v>
          </cell>
          <cell r="AF13">
            <v>6065596.502460001</v>
          </cell>
          <cell r="AG13">
            <v>0</v>
          </cell>
          <cell r="AH13">
            <v>0</v>
          </cell>
        </row>
        <row r="14">
          <cell r="D14">
            <v>162.28617135990481</v>
          </cell>
          <cell r="E14">
            <v>170.08244879909776</v>
          </cell>
          <cell r="F14">
            <v>186.99698885274773</v>
          </cell>
          <cell r="G14">
            <v>228.85201444854872</v>
          </cell>
          <cell r="H14">
            <v>267.86714872359329</v>
          </cell>
          <cell r="I14">
            <v>309.8903840359863</v>
          </cell>
          <cell r="J14">
            <v>334.41200000000003</v>
          </cell>
          <cell r="K14">
            <v>383.60599999999999</v>
          </cell>
          <cell r="L14">
            <v>383.60599999999999</v>
          </cell>
          <cell r="M14">
            <v>559.14599999999996</v>
          </cell>
          <cell r="N14">
            <v>624.55799999999999</v>
          </cell>
          <cell r="R14">
            <v>29.610900864533182</v>
          </cell>
          <cell r="S14">
            <v>41.164861619069249</v>
          </cell>
          <cell r="T14">
            <v>50.387071112575867</v>
          </cell>
          <cell r="U14">
            <v>44.154391920268566</v>
          </cell>
          <cell r="V14">
            <v>50.810673865580831</v>
          </cell>
          <cell r="W14">
            <v>46.506</v>
          </cell>
          <cell r="X14">
            <v>62.456000000000003</v>
          </cell>
          <cell r="Y14">
            <v>77.42</v>
          </cell>
          <cell r="Z14">
            <v>111.56</v>
          </cell>
          <cell r="AA14">
            <v>130.37800000000001</v>
          </cell>
          <cell r="AB14">
            <v>0.14245936656825076</v>
          </cell>
          <cell r="AF14">
            <v>397018.32837</v>
          </cell>
          <cell r="AG14" t="str">
            <v>#N/A N/A</v>
          </cell>
          <cell r="AH14" t="e">
            <v>#VALUE!</v>
          </cell>
        </row>
        <row r="15">
          <cell r="D15">
            <v>261.0880384881321</v>
          </cell>
          <cell r="E15">
            <v>375.7651779728115</v>
          </cell>
          <cell r="F15">
            <v>518.7585912216972</v>
          </cell>
          <cell r="G15">
            <v>1319.0511204533695</v>
          </cell>
          <cell r="H15">
            <v>1856.7172882308623</v>
          </cell>
          <cell r="I15">
            <v>2450.3012978888014</v>
          </cell>
          <cell r="J15">
            <v>1805.7850000000001</v>
          </cell>
          <cell r="K15">
            <v>1527.2629999999999</v>
          </cell>
          <cell r="L15">
            <v>1527.2629999999999</v>
          </cell>
          <cell r="M15">
            <v>1605.9780000000001</v>
          </cell>
          <cell r="N15">
            <v>1145.309</v>
          </cell>
          <cell r="R15">
            <v>172.78725854657284</v>
          </cell>
          <cell r="S15">
            <v>245.66976447831081</v>
          </cell>
          <cell r="T15">
            <v>680.62279578641642</v>
          </cell>
          <cell r="U15">
            <v>805.55632765129133</v>
          </cell>
          <cell r="V15">
            <v>1002.5483635215039</v>
          </cell>
          <cell r="W15">
            <v>590.03200000000004</v>
          </cell>
          <cell r="X15">
            <v>433.28800000000001</v>
          </cell>
          <cell r="Y15">
            <v>400.97800000000001</v>
          </cell>
          <cell r="Z15">
            <v>388.28100000000001</v>
          </cell>
          <cell r="AA15" t="str">
            <v>#N/A N/A</v>
          </cell>
          <cell r="AB15">
            <v>0.67055738942251386</v>
          </cell>
          <cell r="AF15">
            <v>200275723.824</v>
          </cell>
          <cell r="AG15">
            <v>1309</v>
          </cell>
          <cell r="AH15">
            <v>9.341944319700932E-3</v>
          </cell>
        </row>
        <row r="16">
          <cell r="D16" t="str">
            <v>#N/A Invalid Security</v>
          </cell>
          <cell r="E16" t="str">
            <v>#N/A Invalid Security</v>
          </cell>
          <cell r="F16" t="str">
            <v>#N/A Invalid Security</v>
          </cell>
          <cell r="G16" t="str">
            <v>#N/A Invalid Security</v>
          </cell>
          <cell r="H16" t="str">
            <v>#N/A Invalid Security</v>
          </cell>
          <cell r="I16" t="str">
            <v>#N/A Invalid Security</v>
          </cell>
          <cell r="J16" t="str">
            <v>#N/A Invalid Security</v>
          </cell>
          <cell r="K16" t="str">
            <v>#N/A Invalid Security</v>
          </cell>
          <cell r="L16" t="str">
            <v>#N/A Invalid Security</v>
          </cell>
          <cell r="M16" t="str">
            <v>#N/A Invalid Security</v>
          </cell>
          <cell r="N16" t="str">
            <v>#N/A Invalid Security</v>
          </cell>
          <cell r="R16" t="str">
            <v>#N/A Invalid Security</v>
          </cell>
          <cell r="S16" t="str">
            <v>#N/A Invalid Security</v>
          </cell>
          <cell r="T16" t="str">
            <v>#N/A Invalid Security</v>
          </cell>
          <cell r="U16" t="str">
            <v>#N/A Invalid Security</v>
          </cell>
          <cell r="V16" t="str">
            <v>#N/A Invalid Security</v>
          </cell>
          <cell r="W16" t="str">
            <v>#N/A Invalid Security</v>
          </cell>
          <cell r="X16" t="str">
            <v>#N/A Invalid Security</v>
          </cell>
          <cell r="Y16" t="str">
            <v>#N/A Invalid Security</v>
          </cell>
          <cell r="Z16" t="str">
            <v>#N/A Invalid Security</v>
          </cell>
          <cell r="AA16" t="str">
            <v>#N/A Invalid Security</v>
          </cell>
          <cell r="AB16" t="e">
            <v>#VALUE!</v>
          </cell>
          <cell r="AF16" t="e">
            <v>#VALUE!</v>
          </cell>
          <cell r="AG16" t="str">
            <v>#N/A Invalid Security</v>
          </cell>
          <cell r="AH16" t="e">
            <v>#VALUE!</v>
          </cell>
        </row>
        <row r="17">
          <cell r="D17" t="str">
            <v>#N/A Invalid Security</v>
          </cell>
          <cell r="E17" t="str">
            <v>#N/A Invalid Security</v>
          </cell>
          <cell r="F17" t="str">
            <v>#N/A Invalid Security</v>
          </cell>
          <cell r="G17" t="str">
            <v>#N/A Invalid Security</v>
          </cell>
          <cell r="H17" t="str">
            <v>#N/A Invalid Security</v>
          </cell>
          <cell r="I17" t="str">
            <v>#N/A Invalid Security</v>
          </cell>
          <cell r="J17" t="str">
            <v>#N/A Invalid Security</v>
          </cell>
          <cell r="K17" t="str">
            <v>#N/A Invalid Security</v>
          </cell>
          <cell r="L17" t="str">
            <v>#N/A Invalid Security</v>
          </cell>
          <cell r="M17" t="str">
            <v>#N/A Invalid Security</v>
          </cell>
          <cell r="N17" t="str">
            <v>#N/A Invalid Security</v>
          </cell>
          <cell r="R17" t="str">
            <v>#N/A Invalid Security</v>
          </cell>
          <cell r="S17" t="str">
            <v>#N/A Invalid Security</v>
          </cell>
          <cell r="T17" t="str">
            <v>#N/A Invalid Security</v>
          </cell>
          <cell r="U17" t="str">
            <v>#N/A Invalid Security</v>
          </cell>
          <cell r="V17" t="str">
            <v>#N/A Invalid Security</v>
          </cell>
          <cell r="W17" t="str">
            <v>#N/A Invalid Security</v>
          </cell>
          <cell r="X17" t="str">
            <v>#N/A Invalid Security</v>
          </cell>
          <cell r="Y17" t="str">
            <v>#N/A Invalid Security</v>
          </cell>
          <cell r="Z17" t="str">
            <v>#N/A Invalid Security</v>
          </cell>
          <cell r="AA17" t="str">
            <v>#N/A Invalid Security</v>
          </cell>
          <cell r="AB17" t="e">
            <v>#VALUE!</v>
          </cell>
          <cell r="AF17" t="e">
            <v>#VALUE!</v>
          </cell>
          <cell r="AG17" t="str">
            <v>#N/A Invalid Security</v>
          </cell>
          <cell r="AH17" t="e">
            <v>#VALUE!</v>
          </cell>
        </row>
        <row r="19">
          <cell r="D19">
            <v>1029.8403723984302</v>
          </cell>
          <cell r="E19">
            <v>1820.9365860580831</v>
          </cell>
          <cell r="F19">
            <v>2902.9718645357884</v>
          </cell>
          <cell r="G19">
            <v>4409.6938286090162</v>
          </cell>
          <cell r="H19">
            <v>6956.6486040022592</v>
          </cell>
          <cell r="I19">
            <v>9830.7988923554713</v>
          </cell>
          <cell r="J19">
            <v>12811.264999999999</v>
          </cell>
          <cell r="K19">
            <v>15692.869000000001</v>
          </cell>
          <cell r="L19">
            <v>15692.869000000001</v>
          </cell>
          <cell r="M19">
            <v>24358.607</v>
          </cell>
          <cell r="N19" t="str">
            <v>#N/A N/A</v>
          </cell>
          <cell r="R19">
            <v>939.08387653132615</v>
          </cell>
          <cell r="S19">
            <v>1534.1378260211868</v>
          </cell>
          <cell r="T19">
            <v>2066.9559695612302</v>
          </cell>
          <cell r="U19">
            <v>2784.5208256883543</v>
          </cell>
          <cell r="V19">
            <v>3396.5437012306138</v>
          </cell>
          <cell r="W19">
            <v>5211.25</v>
          </cell>
          <cell r="X19">
            <v>6626.7390000000005</v>
          </cell>
          <cell r="Y19">
            <v>8319.4249999999993</v>
          </cell>
          <cell r="Z19">
            <v>11043.844999999999</v>
          </cell>
          <cell r="AA19" t="str">
            <v>#N/A N/A</v>
          </cell>
          <cell r="AB19">
            <v>0.43664245195411877</v>
          </cell>
          <cell r="AF19">
            <v>1209679018.1815999</v>
          </cell>
          <cell r="AG19">
            <v>9035</v>
          </cell>
          <cell r="AH19">
            <v>9.7168096666598938E-3</v>
          </cell>
        </row>
        <row r="20">
          <cell r="D20">
            <v>390.14096545729814</v>
          </cell>
          <cell r="E20">
            <v>551.85489043903453</v>
          </cell>
          <cell r="F20">
            <v>797.14999601689271</v>
          </cell>
          <cell r="G20">
            <v>1100.5529686013285</v>
          </cell>
          <cell r="H20">
            <v>1358.8370913569654</v>
          </cell>
          <cell r="I20">
            <v>1594.0594824729067</v>
          </cell>
          <cell r="J20">
            <v>1609.6100000000001</v>
          </cell>
          <cell r="K20">
            <v>1700.848</v>
          </cell>
          <cell r="L20">
            <v>1700.848</v>
          </cell>
          <cell r="M20" t="str">
            <v>#N/A N/A</v>
          </cell>
          <cell r="N20" t="str">
            <v>#N/A N/A</v>
          </cell>
          <cell r="R20">
            <v>295.29565571541917</v>
          </cell>
          <cell r="S20">
            <v>445.15471324266315</v>
          </cell>
          <cell r="T20">
            <v>598.98380097457846</v>
          </cell>
          <cell r="U20">
            <v>718.72582290071807</v>
          </cell>
          <cell r="V20">
            <v>664.56943017438039</v>
          </cell>
          <cell r="W20">
            <v>660.44600000000003</v>
          </cell>
          <cell r="X20">
            <v>691.76400000000001</v>
          </cell>
          <cell r="Y20">
            <v>722.553</v>
          </cell>
          <cell r="Z20" t="str">
            <v>#N/A N/A</v>
          </cell>
          <cell r="AA20" t="str">
            <v>#N/A N/A</v>
          </cell>
          <cell r="AB20">
            <v>0.34514384982297752</v>
          </cell>
          <cell r="AF20">
            <v>428416724.59999996</v>
          </cell>
          <cell r="AG20">
            <v>42137</v>
          </cell>
          <cell r="AH20">
            <v>0.12919209579253976</v>
          </cell>
        </row>
        <row r="21">
          <cell r="D21" t="str">
            <v>#N/A Invalid Security</v>
          </cell>
          <cell r="E21" t="str">
            <v>#N/A Invalid Security</v>
          </cell>
          <cell r="F21" t="str">
            <v>#N/A Invalid Security</v>
          </cell>
          <cell r="G21" t="str">
            <v>#N/A Invalid Security</v>
          </cell>
          <cell r="H21" t="str">
            <v>#N/A Invalid Security</v>
          </cell>
          <cell r="I21" t="str">
            <v>#N/A Invalid Security</v>
          </cell>
          <cell r="J21" t="str">
            <v>#N/A Invalid Security</v>
          </cell>
          <cell r="K21" t="str">
            <v>#N/A Invalid Security</v>
          </cell>
          <cell r="L21" t="str">
            <v>#N/A Invalid Security</v>
          </cell>
          <cell r="M21" t="str">
            <v>#N/A Invalid Security</v>
          </cell>
          <cell r="N21" t="str">
            <v>#N/A Invalid Security</v>
          </cell>
          <cell r="R21" t="str">
            <v>#N/A Invalid Security</v>
          </cell>
          <cell r="S21" t="str">
            <v>#N/A Invalid Security</v>
          </cell>
          <cell r="T21" t="str">
            <v>#N/A Invalid Security</v>
          </cell>
          <cell r="U21" t="str">
            <v>#N/A Invalid Security</v>
          </cell>
          <cell r="V21" t="str">
            <v>#N/A Invalid Security</v>
          </cell>
          <cell r="W21" t="str">
            <v>#N/A Invalid Security</v>
          </cell>
          <cell r="X21" t="str">
            <v>#N/A Invalid Security</v>
          </cell>
          <cell r="Y21" t="str">
            <v>#N/A Invalid Security</v>
          </cell>
          <cell r="Z21" t="str">
            <v>#N/A Invalid Security</v>
          </cell>
          <cell r="AA21" t="str">
            <v>#N/A Invalid Security</v>
          </cell>
          <cell r="AB21" t="e">
            <v>#VALUE!</v>
          </cell>
          <cell r="AF21" t="e">
            <v>#VALUE!</v>
          </cell>
          <cell r="AG21" t="str">
            <v>#N/A Invalid Security</v>
          </cell>
          <cell r="AH21" t="e">
            <v>#VALUE!</v>
          </cell>
        </row>
        <row r="22">
          <cell r="D22" t="str">
            <v>#N/A Invalid Security</v>
          </cell>
          <cell r="E22" t="str">
            <v>#N/A Invalid Security</v>
          </cell>
          <cell r="F22" t="str">
            <v>#N/A Invalid Security</v>
          </cell>
          <cell r="G22" t="str">
            <v>#N/A Invalid Security</v>
          </cell>
          <cell r="H22" t="str">
            <v>#N/A Invalid Security</v>
          </cell>
          <cell r="I22" t="str">
            <v>#N/A Invalid Security</v>
          </cell>
          <cell r="J22" t="str">
            <v>#N/A Invalid Security</v>
          </cell>
          <cell r="K22" t="str">
            <v>#N/A Invalid Security</v>
          </cell>
          <cell r="L22" t="str">
            <v>#N/A Invalid Security</v>
          </cell>
          <cell r="M22" t="str">
            <v>#N/A Invalid Security</v>
          </cell>
          <cell r="N22" t="str">
            <v>#N/A Invalid Security</v>
          </cell>
          <cell r="R22" t="str">
            <v>#N/A Invalid Security</v>
          </cell>
          <cell r="S22" t="str">
            <v>#N/A Invalid Security</v>
          </cell>
          <cell r="T22" t="str">
            <v>#N/A Invalid Security</v>
          </cell>
          <cell r="U22" t="str">
            <v>#N/A Invalid Security</v>
          </cell>
          <cell r="V22" t="str">
            <v>#N/A Invalid Security</v>
          </cell>
          <cell r="W22" t="str">
            <v>#N/A Invalid Security</v>
          </cell>
          <cell r="X22" t="str">
            <v>#N/A Invalid Security</v>
          </cell>
          <cell r="Y22" t="str">
            <v>#N/A Invalid Security</v>
          </cell>
          <cell r="Z22" t="str">
            <v>#N/A Invalid Security</v>
          </cell>
          <cell r="AA22" t="str">
            <v>#N/A Invalid Security</v>
          </cell>
          <cell r="AB22" t="e">
            <v>#VALUE!</v>
          </cell>
          <cell r="AF22" t="e">
            <v>#VALUE!</v>
          </cell>
          <cell r="AG22" t="str">
            <v>#N/A Invalid Security</v>
          </cell>
          <cell r="AH22" t="e">
            <v>#VALUE!</v>
          </cell>
        </row>
        <row r="24">
          <cell r="D24">
            <v>14684.034249539716</v>
          </cell>
          <cell r="E24">
            <v>18371.153963073441</v>
          </cell>
          <cell r="F24">
            <v>15467.813947774936</v>
          </cell>
          <cell r="G24">
            <v>11869.037938899592</v>
          </cell>
          <cell r="H24">
            <v>8208.1805936976161</v>
          </cell>
          <cell r="I24">
            <v>7690.0203554510026</v>
          </cell>
          <cell r="J24">
            <v>5755.9059999999999</v>
          </cell>
          <cell r="K24">
            <v>5362.28</v>
          </cell>
          <cell r="L24">
            <v>5362.28</v>
          </cell>
          <cell r="M24">
            <v>5032.241</v>
          </cell>
          <cell r="N24">
            <v>4862.9650000000001</v>
          </cell>
          <cell r="R24">
            <v>5629.0336743533308</v>
          </cell>
          <cell r="S24">
            <v>3921.66746910136</v>
          </cell>
          <cell r="T24">
            <v>2081.2896777645383</v>
          </cell>
          <cell r="U24">
            <v>-314.27101928492425</v>
          </cell>
          <cell r="V24">
            <v>-287.70620770155375</v>
          </cell>
          <cell r="W24">
            <v>-217.405</v>
          </cell>
          <cell r="X24">
            <v>321.85399999999998</v>
          </cell>
          <cell r="Y24">
            <v>350.03100000000001</v>
          </cell>
          <cell r="Z24">
            <v>484.387</v>
          </cell>
          <cell r="AA24">
            <v>91.701000000000008</v>
          </cell>
          <cell r="AB24">
            <v>-1.3821995421452367</v>
          </cell>
          <cell r="AF24">
            <v>1590234525.0000002</v>
          </cell>
          <cell r="AG24">
            <v>0</v>
          </cell>
          <cell r="AH24">
            <v>0</v>
          </cell>
        </row>
        <row r="25">
          <cell r="D25">
            <v>60420</v>
          </cell>
          <cell r="E25">
            <v>58437</v>
          </cell>
          <cell r="F25">
            <v>62484</v>
          </cell>
          <cell r="G25">
            <v>69943</v>
          </cell>
          <cell r="H25">
            <v>73723</v>
          </cell>
          <cell r="I25">
            <v>77849</v>
          </cell>
          <cell r="J25">
            <v>86458.87</v>
          </cell>
          <cell r="K25">
            <v>99618.69</v>
          </cell>
          <cell r="L25">
            <v>99618.69</v>
          </cell>
          <cell r="M25">
            <v>109875</v>
          </cell>
          <cell r="N25">
            <v>104446</v>
          </cell>
          <cell r="R25">
            <v>23255</v>
          </cell>
          <cell r="S25">
            <v>26830</v>
          </cell>
          <cell r="T25">
            <v>29927</v>
          </cell>
          <cell r="U25">
            <v>30923</v>
          </cell>
          <cell r="V25">
            <v>30519</v>
          </cell>
          <cell r="W25">
            <v>31935.125</v>
          </cell>
          <cell r="X25">
            <v>34080.556000000004</v>
          </cell>
          <cell r="Y25">
            <v>37820.444000000003</v>
          </cell>
          <cell r="Z25">
            <v>39029.25</v>
          </cell>
          <cell r="AA25">
            <v>36460</v>
          </cell>
          <cell r="AB25">
            <v>9.9651553751358479E-2</v>
          </cell>
          <cell r="AF25">
            <v>357402617.2379961</v>
          </cell>
          <cell r="AG25">
            <v>22645</v>
          </cell>
          <cell r="AH25">
            <v>7.7161793418499061E-2</v>
          </cell>
        </row>
        <row r="26">
          <cell r="D26">
            <v>77891.865286381581</v>
          </cell>
          <cell r="E26">
            <v>77236.588889113671</v>
          </cell>
          <cell r="F26">
            <v>77793.852250731507</v>
          </cell>
          <cell r="G26">
            <v>84029.399944392964</v>
          </cell>
          <cell r="H26">
            <v>82293.356199262082</v>
          </cell>
          <cell r="I26">
            <v>82305.432648522255</v>
          </cell>
          <cell r="J26">
            <v>75422.213000000003</v>
          </cell>
          <cell r="K26">
            <v>75257.81</v>
          </cell>
          <cell r="L26">
            <v>75257.81</v>
          </cell>
          <cell r="M26">
            <v>77596.312999999995</v>
          </cell>
          <cell r="N26">
            <v>83665.286999999997</v>
          </cell>
          <cell r="R26">
            <v>1775.1442183763859</v>
          </cell>
          <cell r="S26">
            <v>4343.4301803439139</v>
          </cell>
          <cell r="T26">
            <v>6145.3099566881683</v>
          </cell>
          <cell r="U26">
            <v>3197.8283387084248</v>
          </cell>
          <cell r="V26">
            <v>6785.1611564677114</v>
          </cell>
          <cell r="W26">
            <v>3921.2820000000002</v>
          </cell>
          <cell r="X26">
            <v>4879.0330000000004</v>
          </cell>
          <cell r="Y26">
            <v>6581.5730000000003</v>
          </cell>
          <cell r="Z26">
            <v>6897.95</v>
          </cell>
          <cell r="AA26">
            <v>7538.2570000000005</v>
          </cell>
          <cell r="AB26">
            <v>0.21676628698033173</v>
          </cell>
          <cell r="AF26">
            <v>1949444099.622</v>
          </cell>
          <cell r="AG26">
            <v>1063145</v>
          </cell>
          <cell r="AH26">
            <v>0.53122266341540891</v>
          </cell>
        </row>
        <row r="27">
          <cell r="D27" t="str">
            <v>#N/A Invalid Security</v>
          </cell>
          <cell r="E27" t="str">
            <v>#N/A Invalid Security</v>
          </cell>
          <cell r="F27" t="str">
            <v>#N/A Invalid Security</v>
          </cell>
          <cell r="G27" t="str">
            <v>#N/A Invalid Security</v>
          </cell>
          <cell r="H27" t="str">
            <v>#N/A Invalid Security</v>
          </cell>
          <cell r="I27" t="str">
            <v>#N/A Invalid Security</v>
          </cell>
          <cell r="J27" t="str">
            <v>#N/A Invalid Security</v>
          </cell>
          <cell r="K27" t="str">
            <v>#N/A Invalid Security</v>
          </cell>
          <cell r="L27" t="str">
            <v>#N/A Invalid Security</v>
          </cell>
          <cell r="M27" t="str">
            <v>#N/A Invalid Security</v>
          </cell>
          <cell r="N27" t="str">
            <v>#N/A Invalid Security</v>
          </cell>
          <cell r="R27" t="str">
            <v>#N/A Invalid Security</v>
          </cell>
          <cell r="S27" t="str">
            <v>#N/A Invalid Security</v>
          </cell>
          <cell r="T27" t="str">
            <v>#N/A Invalid Security</v>
          </cell>
          <cell r="U27" t="str">
            <v>#N/A Invalid Security</v>
          </cell>
          <cell r="V27" t="str">
            <v>#N/A Invalid Security</v>
          </cell>
          <cell r="W27" t="str">
            <v>#N/A Invalid Security</v>
          </cell>
          <cell r="X27" t="str">
            <v>#N/A Invalid Security</v>
          </cell>
          <cell r="Y27" t="str">
            <v>#N/A Invalid Security</v>
          </cell>
          <cell r="Z27" t="str">
            <v>#N/A Invalid Security</v>
          </cell>
          <cell r="AA27" t="str">
            <v>#N/A Invalid Security</v>
          </cell>
          <cell r="AB27" t="e">
            <v>#VALUE!</v>
          </cell>
          <cell r="AF27" t="e">
            <v>#VALUE!</v>
          </cell>
          <cell r="AG27" t="str">
            <v>#N/A Invalid Security</v>
          </cell>
          <cell r="AH27" t="e">
            <v>#VALUE!</v>
          </cell>
        </row>
        <row r="29">
          <cell r="D29">
            <v>21795.55</v>
          </cell>
          <cell r="E29">
            <v>23650.562999999998</v>
          </cell>
          <cell r="F29">
            <v>29321</v>
          </cell>
          <cell r="G29">
            <v>37905</v>
          </cell>
          <cell r="H29">
            <v>50175</v>
          </cell>
          <cell r="I29">
            <v>59825</v>
          </cell>
          <cell r="J29">
            <v>53014.675999999999</v>
          </cell>
          <cell r="K29">
            <v>63426.059000000001</v>
          </cell>
          <cell r="L29">
            <v>63426.059000000001</v>
          </cell>
          <cell r="M29">
            <v>83775.199999999997</v>
          </cell>
          <cell r="N29">
            <v>94915.125</v>
          </cell>
          <cell r="R29">
            <v>9836.4939999999988</v>
          </cell>
          <cell r="S29">
            <v>11777</v>
          </cell>
          <cell r="T29">
            <v>13593</v>
          </cell>
          <cell r="U29">
            <v>15722</v>
          </cell>
          <cell r="V29">
            <v>17905</v>
          </cell>
          <cell r="W29">
            <v>26154.543000000001</v>
          </cell>
          <cell r="X29">
            <v>31406.085999999999</v>
          </cell>
          <cell r="Y29">
            <v>37031.582999999999</v>
          </cell>
          <cell r="Z29">
            <v>42778.444000000003</v>
          </cell>
          <cell r="AA29">
            <v>48927</v>
          </cell>
          <cell r="AB29">
            <v>0.16920093374132916</v>
          </cell>
          <cell r="AF29">
            <v>391056711.45661998</v>
          </cell>
          <cell r="AG29">
            <v>5241</v>
          </cell>
          <cell r="AH29">
            <v>1.5811342806920588E-2</v>
          </cell>
        </row>
        <row r="30">
          <cell r="D30">
            <v>37491</v>
          </cell>
          <cell r="E30">
            <v>42905</v>
          </cell>
          <cell r="F30">
            <v>65225</v>
          </cell>
          <cell r="G30">
            <v>108249</v>
          </cell>
          <cell r="H30">
            <v>156508</v>
          </cell>
          <cell r="I30">
            <v>170910</v>
          </cell>
          <cell r="J30">
            <v>180253.06299999999</v>
          </cell>
          <cell r="K30">
            <v>196756.68799999999</v>
          </cell>
          <cell r="L30">
            <v>196756.68799999999</v>
          </cell>
          <cell r="M30">
            <v>205691.5</v>
          </cell>
          <cell r="N30">
            <v>204468</v>
          </cell>
          <cell r="R30">
            <v>12474</v>
          </cell>
          <cell r="S30">
            <v>19412</v>
          </cell>
          <cell r="T30">
            <v>35604</v>
          </cell>
          <cell r="U30">
            <v>58518</v>
          </cell>
          <cell r="V30">
            <v>55756</v>
          </cell>
          <cell r="W30">
            <v>59728.529000000002</v>
          </cell>
          <cell r="X30">
            <v>64805.940999999999</v>
          </cell>
          <cell r="Y30">
            <v>70473.5</v>
          </cell>
          <cell r="Z30" t="str">
            <v>#N/A N/A</v>
          </cell>
          <cell r="AA30" t="str">
            <v>#N/A N/A</v>
          </cell>
          <cell r="AB30">
            <v>0.67402232288981745</v>
          </cell>
          <cell r="AF30">
            <v>575074746.68000007</v>
          </cell>
          <cell r="AG30">
            <v>31040</v>
          </cell>
          <cell r="AH30">
            <v>7.0765662300295754E-2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__FDSCACHE__"/>
      <sheetName val="Company at a Glance"/>
      <sheetName val="FI Company Debt with Ownership"/>
    </sheetNames>
    <sheetDataSet>
      <sheetData sheetId="0">
        <row r="9">
          <cell r="O9">
            <v>0.97428300000000001</v>
          </cell>
          <cell r="P9">
            <v>0.97428300000000001</v>
          </cell>
        </row>
        <row r="10">
          <cell r="O10">
            <v>0.97278200000000004</v>
          </cell>
          <cell r="P10">
            <v>0.98094700000000001</v>
          </cell>
        </row>
        <row r="19">
          <cell r="O19">
            <v>0.96987800000000002</v>
          </cell>
          <cell r="P19">
            <v>0.98662499999999997</v>
          </cell>
        </row>
        <row r="20">
          <cell r="O20">
            <v>0.94798300000000002</v>
          </cell>
          <cell r="P20">
            <v>0.96640599999999999</v>
          </cell>
        </row>
        <row r="21">
          <cell r="O21">
            <v>0.96928599999999998</v>
          </cell>
          <cell r="P21">
            <v>0.997587</v>
          </cell>
        </row>
        <row r="22">
          <cell r="O22">
            <v>0.98566699999999996</v>
          </cell>
          <cell r="P22">
            <v>0.94277500000000003</v>
          </cell>
        </row>
        <row r="23">
          <cell r="O23">
            <v>0.97726400000000002</v>
          </cell>
          <cell r="P23">
            <v>0.96614</v>
          </cell>
        </row>
        <row r="24">
          <cell r="O24">
            <v>0.95484400000000003</v>
          </cell>
          <cell r="P24">
            <v>0.9647</v>
          </cell>
        </row>
        <row r="25">
          <cell r="O25">
            <v>0.98739500000000002</v>
          </cell>
          <cell r="P25">
            <v>1.0147139999999999</v>
          </cell>
        </row>
        <row r="26">
          <cell r="O26" t="str">
            <v xml:space="preserve"> </v>
          </cell>
          <cell r="P26" t="str">
            <v xml:space="preserve"> </v>
          </cell>
        </row>
        <row r="27">
          <cell r="O27">
            <v>1.0195099999999999</v>
          </cell>
          <cell r="P27">
            <v>1.0306599999999999</v>
          </cell>
        </row>
        <row r="28">
          <cell r="O28">
            <v>0.97566200000000003</v>
          </cell>
          <cell r="P28">
            <v>0.97566200000000003</v>
          </cell>
        </row>
        <row r="29">
          <cell r="O29">
            <v>0.97290299999999996</v>
          </cell>
          <cell r="P29">
            <v>0.97290299999999996</v>
          </cell>
        </row>
        <row r="30">
          <cell r="O30">
            <v>0.969611</v>
          </cell>
          <cell r="P30">
            <v>0.96557999999999999</v>
          </cell>
        </row>
        <row r="31">
          <cell r="O31">
            <v>0.98050499999999996</v>
          </cell>
          <cell r="P31">
            <v>1.00732</v>
          </cell>
        </row>
        <row r="32">
          <cell r="O32" t="str">
            <v xml:space="preserve"> </v>
          </cell>
          <cell r="P32" t="str">
            <v xml:space="preserve"> </v>
          </cell>
        </row>
        <row r="33">
          <cell r="O33">
            <v>0.98662499999999997</v>
          </cell>
          <cell r="P33">
            <v>0.98662499999999997</v>
          </cell>
        </row>
        <row r="34">
          <cell r="O34">
            <v>0.98662499999999997</v>
          </cell>
          <cell r="P34">
            <v>0.99715500000000001</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nn DCF Assumptions (LBO)"/>
      <sheetName val="Wynn Financials (LBO)"/>
      <sheetName val="Wynn LBO Assumptions"/>
      <sheetName val="LBO_Summary"/>
      <sheetName val="Wynn LBO Calcs"/>
      <sheetName val="Unused Sheets ---&gt;"/>
      <sheetName val="LBO Analysis - MBA Only"/>
      <sheetName val="LBO_Summary (2)"/>
      <sheetName val="LBO_Summary (prelim)"/>
      <sheetName val="DCF Solution"/>
      <sheetName val="&gt;&gt;&gt; Original Data"/>
      <sheetName val="Cashflow Statement"/>
      <sheetName val="Income Statement"/>
      <sheetName val="Balance Sheet"/>
    </sheetNames>
    <sheetDataSet>
      <sheetData sheetId="0" refreshError="1">
        <row r="71">
          <cell r="O71">
            <v>300000</v>
          </cell>
        </row>
        <row r="90">
          <cell r="B90" t="str">
            <v>Inventory (% of COGS)</v>
          </cell>
          <cell r="C90" t="str">
            <v>[%]</v>
          </cell>
          <cell r="D90" t="str">
            <v>[calc],[input]</v>
          </cell>
          <cell r="F90">
            <v>3.5928475416120487E-2</v>
          </cell>
          <cell r="G90">
            <v>5.0143139957918303E-2</v>
          </cell>
          <cell r="H90">
            <v>4.4583540442673035E-2</v>
          </cell>
          <cell r="I90">
            <v>2.7536488296350411E-2</v>
          </cell>
          <cell r="J90">
            <v>1.865167789004463E-2</v>
          </cell>
          <cell r="K90">
            <v>3.5368664400621377E-2</v>
          </cell>
          <cell r="O90">
            <v>3.5368664400621377E-2</v>
          </cell>
          <cell r="P90">
            <v>3.5368664400621377E-2</v>
          </cell>
          <cell r="Q90">
            <v>3.5368664400621377E-2</v>
          </cell>
          <cell r="R90">
            <v>3.5368664400621377E-2</v>
          </cell>
          <cell r="S90">
            <v>3.5368664400621377E-2</v>
          </cell>
          <cell r="T90">
            <v>3.5368664400621377E-2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GF Assumptions"/>
      <sheetName val="LGF Financials"/>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PPT (Output)"/>
      <sheetName val="Bar Chart"/>
      <sheetName val="Comps (Manual)"/>
      <sheetName val="Comps - Data Pull (BB)"/>
      <sheetName val="Comps - Pasted (BB)"/>
      <sheetName val="CAGRs - Data Pull (BB)"/>
      <sheetName val="CAGRs - Pasted (BB)"/>
    </sheetNames>
    <sheetDataSet>
      <sheetData sheetId="0" refreshError="1"/>
      <sheetData sheetId="1"/>
      <sheetData sheetId="2" refreshError="1"/>
      <sheetData sheetId="3">
        <row r="6">
          <cell r="B6" t="str">
            <v>Take Two Interactive</v>
          </cell>
        </row>
      </sheetData>
      <sheetData sheetId="4">
        <row r="6">
          <cell r="AF6" t="e">
            <v>#NAME?</v>
          </cell>
          <cell r="AG6" t="e">
            <v>#NAME?</v>
          </cell>
          <cell r="AI6" t="e">
            <v>#NAME?</v>
          </cell>
          <cell r="AL6" t="e">
            <v>#NAME?</v>
          </cell>
          <cell r="AM6" t="e">
            <v>#NAME?</v>
          </cell>
          <cell r="AN6" t="e">
            <v>#NAME?</v>
          </cell>
          <cell r="AO6" t="e">
            <v>#NAME?</v>
          </cell>
          <cell r="AP6" t="e">
            <v>#NAME?</v>
          </cell>
          <cell r="AQ6" t="e">
            <v>#NAME?</v>
          </cell>
          <cell r="AR6" t="e">
            <v>#NAME?</v>
          </cell>
          <cell r="AS6" t="e">
            <v>#NAME?</v>
          </cell>
          <cell r="AT6" t="e">
            <v>#NAME?</v>
          </cell>
          <cell r="AU6" t="e">
            <v>#NAME?</v>
          </cell>
          <cell r="BE6" t="e">
            <v>#NAME?</v>
          </cell>
          <cell r="BH6" t="e">
            <v>#NAME?</v>
          </cell>
          <cell r="BI6" t="e">
            <v>#NAME?</v>
          </cell>
          <cell r="BJ6" t="e">
            <v>#NAME?</v>
          </cell>
          <cell r="BK6" t="e">
            <v>#NAME?</v>
          </cell>
          <cell r="BL6" t="e">
            <v>#NAME?</v>
          </cell>
          <cell r="BM6" t="e">
            <v>#NAME?</v>
          </cell>
          <cell r="BN6" t="e">
            <v>#NAME?</v>
          </cell>
          <cell r="BO6" t="e">
            <v>#NAME?</v>
          </cell>
          <cell r="BP6" t="e">
            <v>#NAME?</v>
          </cell>
          <cell r="BQ6" t="e">
            <v>#NAME?</v>
          </cell>
          <cell r="BR6" t="e">
            <v>#NAME?</v>
          </cell>
          <cell r="BS6" t="e">
            <v>#NAME?</v>
          </cell>
          <cell r="BT6" t="e">
            <v>#NAME?</v>
          </cell>
          <cell r="BU6" t="e">
            <v>#NAME?</v>
          </cell>
          <cell r="BV6" t="e">
            <v>#NAME?</v>
          </cell>
          <cell r="BW6" t="e">
            <v>#NAME?</v>
          </cell>
        </row>
        <row r="7">
          <cell r="AF7" t="e">
            <v>#NAME?</v>
          </cell>
          <cell r="AG7" t="e">
            <v>#NAME?</v>
          </cell>
          <cell r="AI7" t="e">
            <v>#NAME?</v>
          </cell>
          <cell r="AL7" t="e">
            <v>#NAME?</v>
          </cell>
          <cell r="AM7" t="e">
            <v>#NAME?</v>
          </cell>
          <cell r="AN7" t="e">
            <v>#NAME?</v>
          </cell>
          <cell r="AO7" t="e">
            <v>#NAME?</v>
          </cell>
          <cell r="AP7" t="e">
            <v>#NAME?</v>
          </cell>
          <cell r="AQ7" t="e">
            <v>#NAME?</v>
          </cell>
          <cell r="AR7" t="e">
            <v>#NAME?</v>
          </cell>
          <cell r="AS7" t="e">
            <v>#NAME?</v>
          </cell>
          <cell r="AT7" t="e">
            <v>#NAME?</v>
          </cell>
          <cell r="AU7" t="e">
            <v>#NAME?</v>
          </cell>
          <cell r="BE7" t="e">
            <v>#NAME?</v>
          </cell>
          <cell r="BH7" t="e">
            <v>#NAME?</v>
          </cell>
          <cell r="BI7" t="e">
            <v>#NAME?</v>
          </cell>
          <cell r="BJ7" t="e">
            <v>#NAME?</v>
          </cell>
          <cell r="BK7" t="e">
            <v>#NAME?</v>
          </cell>
          <cell r="BL7" t="e">
            <v>#NAME?</v>
          </cell>
          <cell r="BM7" t="e">
            <v>#NAME?</v>
          </cell>
          <cell r="BN7" t="e">
            <v>#NAME?</v>
          </cell>
          <cell r="BO7" t="e">
            <v>#NAME?</v>
          </cell>
          <cell r="BP7" t="e">
            <v>#NAME?</v>
          </cell>
          <cell r="BQ7" t="e">
            <v>#NAME?</v>
          </cell>
          <cell r="BR7" t="e">
            <v>#NAME?</v>
          </cell>
          <cell r="BS7" t="e">
            <v>#NAME?</v>
          </cell>
          <cell r="BT7" t="e">
            <v>#NAME?</v>
          </cell>
          <cell r="BU7" t="e">
            <v>#NAME?</v>
          </cell>
          <cell r="BV7" t="e">
            <v>#NAME?</v>
          </cell>
          <cell r="BW7" t="e">
            <v>#NAME?</v>
          </cell>
        </row>
        <row r="8">
          <cell r="AF8" t="e">
            <v>#NAME?</v>
          </cell>
          <cell r="AG8" t="e">
            <v>#NAME?</v>
          </cell>
          <cell r="AI8" t="e">
            <v>#NAME?</v>
          </cell>
          <cell r="AL8" t="e">
            <v>#NAME?</v>
          </cell>
          <cell r="AM8" t="e">
            <v>#NAME?</v>
          </cell>
          <cell r="AN8" t="e">
            <v>#NAME?</v>
          </cell>
          <cell r="AO8" t="e">
            <v>#NAME?</v>
          </cell>
          <cell r="AP8" t="e">
            <v>#NAME?</v>
          </cell>
          <cell r="AQ8" t="e">
            <v>#NAME?</v>
          </cell>
          <cell r="AR8" t="e">
            <v>#NAME?</v>
          </cell>
          <cell r="AS8" t="e">
            <v>#NAME?</v>
          </cell>
          <cell r="AT8" t="e">
            <v>#NAME?</v>
          </cell>
          <cell r="AU8" t="e">
            <v>#NAME?</v>
          </cell>
          <cell r="BE8" t="e">
            <v>#NAME?</v>
          </cell>
          <cell r="BH8" t="e">
            <v>#NAME?</v>
          </cell>
          <cell r="BI8" t="e">
            <v>#NAME?</v>
          </cell>
          <cell r="BJ8" t="e">
            <v>#NAME?</v>
          </cell>
          <cell r="BK8" t="e">
            <v>#NAME?</v>
          </cell>
          <cell r="BL8" t="e">
            <v>#NAME?</v>
          </cell>
          <cell r="BM8" t="e">
            <v>#NAME?</v>
          </cell>
          <cell r="BN8" t="e">
            <v>#NAME?</v>
          </cell>
          <cell r="BO8" t="e">
            <v>#NAME?</v>
          </cell>
          <cell r="BP8" t="e">
            <v>#NAME?</v>
          </cell>
          <cell r="BQ8" t="e">
            <v>#NAME?</v>
          </cell>
          <cell r="BR8" t="e">
            <v>#NAME?</v>
          </cell>
          <cell r="BS8" t="e">
            <v>#NAME?</v>
          </cell>
          <cell r="BT8" t="e">
            <v>#NAME?</v>
          </cell>
          <cell r="BU8" t="e">
            <v>#NAME?</v>
          </cell>
          <cell r="BV8" t="e">
            <v>#NAME?</v>
          </cell>
          <cell r="BW8" t="e">
            <v>#NAME?</v>
          </cell>
        </row>
        <row r="9">
          <cell r="AF9" t="e">
            <v>#NAME?</v>
          </cell>
          <cell r="AG9" t="e">
            <v>#NAME?</v>
          </cell>
          <cell r="AI9" t="e">
            <v>#NAME?</v>
          </cell>
          <cell r="AL9" t="e">
            <v>#NAME?</v>
          </cell>
          <cell r="AM9" t="e">
            <v>#NAME?</v>
          </cell>
          <cell r="AN9" t="e">
            <v>#NAME?</v>
          </cell>
          <cell r="AO9" t="e">
            <v>#NAME?</v>
          </cell>
          <cell r="AP9" t="e">
            <v>#NAME?</v>
          </cell>
          <cell r="AQ9" t="e">
            <v>#NAME?</v>
          </cell>
          <cell r="AR9" t="e">
            <v>#NAME?</v>
          </cell>
          <cell r="AS9" t="e">
            <v>#NAME?</v>
          </cell>
          <cell r="AT9" t="e">
            <v>#NAME?</v>
          </cell>
          <cell r="AU9" t="e">
            <v>#NAME?</v>
          </cell>
          <cell r="BE9" t="e">
            <v>#NAME?</v>
          </cell>
          <cell r="BH9" t="e">
            <v>#NAME?</v>
          </cell>
          <cell r="BI9" t="e">
            <v>#NAME?</v>
          </cell>
          <cell r="BJ9" t="e">
            <v>#NAME?</v>
          </cell>
          <cell r="BK9" t="e">
            <v>#NAME?</v>
          </cell>
          <cell r="BL9" t="e">
            <v>#NAME?</v>
          </cell>
          <cell r="BM9" t="e">
            <v>#NAME?</v>
          </cell>
          <cell r="BN9" t="e">
            <v>#NAME?</v>
          </cell>
          <cell r="BO9" t="e">
            <v>#NAME?</v>
          </cell>
          <cell r="BP9" t="e">
            <v>#NAME?</v>
          </cell>
          <cell r="BQ9" t="e">
            <v>#NAME?</v>
          </cell>
          <cell r="BR9" t="e">
            <v>#NAME?</v>
          </cell>
          <cell r="BS9" t="e">
            <v>#NAME?</v>
          </cell>
          <cell r="BT9" t="e">
            <v>#NAME?</v>
          </cell>
          <cell r="BU9" t="e">
            <v>#NAME?</v>
          </cell>
          <cell r="BV9" t="e">
            <v>#NAME?</v>
          </cell>
          <cell r="BW9" t="e">
            <v>#NAME?</v>
          </cell>
        </row>
        <row r="10">
          <cell r="AF10" t="e">
            <v>#NAME?</v>
          </cell>
          <cell r="AG10" t="e">
            <v>#NAME?</v>
          </cell>
          <cell r="AI10" t="e">
            <v>#NAME?</v>
          </cell>
          <cell r="AL10" t="e">
            <v>#NAME?</v>
          </cell>
          <cell r="AM10" t="e">
            <v>#NAME?</v>
          </cell>
          <cell r="AN10" t="e">
            <v>#NAME?</v>
          </cell>
          <cell r="AO10" t="e">
            <v>#NAME?</v>
          </cell>
          <cell r="AP10" t="e">
            <v>#NAME?</v>
          </cell>
          <cell r="AQ10" t="e">
            <v>#NAME?</v>
          </cell>
          <cell r="AR10" t="e">
            <v>#NAME?</v>
          </cell>
          <cell r="AS10" t="e">
            <v>#NAME?</v>
          </cell>
          <cell r="AT10" t="e">
            <v>#NAME?</v>
          </cell>
          <cell r="AU10" t="e">
            <v>#NAME?</v>
          </cell>
          <cell r="BE10" t="e">
            <v>#NAME?</v>
          </cell>
          <cell r="BH10" t="e">
            <v>#NAME?</v>
          </cell>
          <cell r="BI10" t="e">
            <v>#NAME?</v>
          </cell>
          <cell r="BJ10" t="e">
            <v>#NAME?</v>
          </cell>
          <cell r="BK10" t="e">
            <v>#NAME?</v>
          </cell>
          <cell r="BL10" t="e">
            <v>#NAME?</v>
          </cell>
          <cell r="BM10" t="e">
            <v>#NAME?</v>
          </cell>
          <cell r="BN10" t="e">
            <v>#NAME?</v>
          </cell>
          <cell r="BO10" t="e">
            <v>#NAME?</v>
          </cell>
          <cell r="BP10" t="e">
            <v>#NAME?</v>
          </cell>
          <cell r="BQ10" t="e">
            <v>#NAME?</v>
          </cell>
          <cell r="BR10" t="e">
            <v>#NAME?</v>
          </cell>
          <cell r="BS10" t="e">
            <v>#NAME?</v>
          </cell>
          <cell r="BT10" t="e">
            <v>#NAME?</v>
          </cell>
          <cell r="BU10" t="e">
            <v>#NAME?</v>
          </cell>
          <cell r="BV10" t="e">
            <v>#NAME?</v>
          </cell>
          <cell r="BW10" t="e">
            <v>#NAME?</v>
          </cell>
        </row>
        <row r="11">
          <cell r="AF11" t="e">
            <v>#NAME?</v>
          </cell>
          <cell r="AG11" t="e">
            <v>#NAME?</v>
          </cell>
          <cell r="AI11" t="e">
            <v>#NAME?</v>
          </cell>
          <cell r="AL11" t="e">
            <v>#NAME?</v>
          </cell>
          <cell r="AM11" t="e">
            <v>#NAME?</v>
          </cell>
          <cell r="AN11" t="e">
            <v>#NAME?</v>
          </cell>
          <cell r="AO11" t="e">
            <v>#NAME?</v>
          </cell>
          <cell r="AP11" t="e">
            <v>#NAME?</v>
          </cell>
          <cell r="AQ11" t="e">
            <v>#NAME?</v>
          </cell>
          <cell r="AR11" t="e">
            <v>#NAME?</v>
          </cell>
          <cell r="AS11" t="e">
            <v>#NAME?</v>
          </cell>
          <cell r="AT11" t="e">
            <v>#NAME?</v>
          </cell>
          <cell r="AU11" t="e">
            <v>#NAME?</v>
          </cell>
          <cell r="BE11" t="e">
            <v>#NAME?</v>
          </cell>
          <cell r="BH11" t="e">
            <v>#NAME?</v>
          </cell>
          <cell r="BI11" t="e">
            <v>#NAME?</v>
          </cell>
          <cell r="BJ11" t="e">
            <v>#NAME?</v>
          </cell>
          <cell r="BK11" t="e">
            <v>#NAME?</v>
          </cell>
          <cell r="BL11" t="e">
            <v>#NAME?</v>
          </cell>
          <cell r="BM11" t="e">
            <v>#NAME?</v>
          </cell>
          <cell r="BN11" t="e">
            <v>#NAME?</v>
          </cell>
          <cell r="BO11" t="e">
            <v>#NAME?</v>
          </cell>
          <cell r="BP11" t="e">
            <v>#NAME?</v>
          </cell>
          <cell r="BQ11" t="e">
            <v>#NAME?</v>
          </cell>
          <cell r="BR11" t="e">
            <v>#NAME?</v>
          </cell>
          <cell r="BS11" t="e">
            <v>#NAME?</v>
          </cell>
          <cell r="BT11" t="e">
            <v>#NAME?</v>
          </cell>
          <cell r="BU11" t="e">
            <v>#NAME?</v>
          </cell>
          <cell r="BV11" t="e">
            <v>#NAME?</v>
          </cell>
          <cell r="BW11" t="e">
            <v>#NAME?</v>
          </cell>
        </row>
        <row r="12">
          <cell r="AF12" t="e">
            <v>#NAME?</v>
          </cell>
          <cell r="AG12" t="e">
            <v>#NAME?</v>
          </cell>
          <cell r="AI12" t="e">
            <v>#NAME?</v>
          </cell>
          <cell r="AL12" t="e">
            <v>#NAME?</v>
          </cell>
          <cell r="AM12" t="e">
            <v>#NAME?</v>
          </cell>
          <cell r="AN12" t="e">
            <v>#NAME?</v>
          </cell>
          <cell r="AO12" t="e">
            <v>#NAME?</v>
          </cell>
          <cell r="AP12" t="e">
            <v>#NAME?</v>
          </cell>
          <cell r="AQ12" t="e">
            <v>#NAME?</v>
          </cell>
          <cell r="AR12" t="e">
            <v>#NAME?</v>
          </cell>
          <cell r="AS12" t="e">
            <v>#NAME?</v>
          </cell>
          <cell r="AT12" t="e">
            <v>#NAME?</v>
          </cell>
          <cell r="AU12" t="e">
            <v>#NAME?</v>
          </cell>
          <cell r="BE12" t="e">
            <v>#NAME?</v>
          </cell>
          <cell r="BH12" t="e">
            <v>#NAME?</v>
          </cell>
          <cell r="BI12" t="e">
            <v>#NAME?</v>
          </cell>
          <cell r="BJ12" t="e">
            <v>#NAME?</v>
          </cell>
          <cell r="BK12" t="e">
            <v>#NAME?</v>
          </cell>
          <cell r="BL12" t="e">
            <v>#NAME?</v>
          </cell>
          <cell r="BM12" t="e">
            <v>#NAME?</v>
          </cell>
          <cell r="BN12" t="e">
            <v>#NAME?</v>
          </cell>
          <cell r="BO12" t="e">
            <v>#NAME?</v>
          </cell>
          <cell r="BP12" t="e">
            <v>#NAME?</v>
          </cell>
          <cell r="BQ12" t="e">
            <v>#NAME?</v>
          </cell>
          <cell r="BR12" t="e">
            <v>#NAME?</v>
          </cell>
          <cell r="BS12" t="e">
            <v>#NAME?</v>
          </cell>
          <cell r="BT12" t="e">
            <v>#NAME?</v>
          </cell>
          <cell r="BU12" t="e">
            <v>#NAME?</v>
          </cell>
          <cell r="BV12" t="e">
            <v>#NAME?</v>
          </cell>
          <cell r="BW12" t="e">
            <v>#NAME?</v>
          </cell>
        </row>
        <row r="14">
          <cell r="AF14" t="e">
            <v>#NAME?</v>
          </cell>
          <cell r="AG14" t="e">
            <v>#NAME?</v>
          </cell>
          <cell r="AI14" t="e">
            <v>#NAME?</v>
          </cell>
          <cell r="AL14" t="e">
            <v>#NAME?</v>
          </cell>
          <cell r="AM14" t="e">
            <v>#NAME?</v>
          </cell>
          <cell r="AN14" t="e">
            <v>#NAME?</v>
          </cell>
          <cell r="AO14" t="e">
            <v>#NAME?</v>
          </cell>
          <cell r="AP14" t="e">
            <v>#NAME?</v>
          </cell>
          <cell r="AQ14" t="e">
            <v>#NAME?</v>
          </cell>
          <cell r="AR14" t="e">
            <v>#NAME?</v>
          </cell>
          <cell r="AS14" t="e">
            <v>#NAME?</v>
          </cell>
          <cell r="AT14" t="e">
            <v>#NAME?</v>
          </cell>
          <cell r="AU14" t="e">
            <v>#NAME?</v>
          </cell>
          <cell r="BE14" t="e">
            <v>#NAME?</v>
          </cell>
          <cell r="BH14" t="e">
            <v>#NAME?</v>
          </cell>
          <cell r="BI14" t="e">
            <v>#NAME?</v>
          </cell>
          <cell r="BJ14" t="e">
            <v>#NAME?</v>
          </cell>
          <cell r="BK14" t="e">
            <v>#NAME?</v>
          </cell>
          <cell r="BL14" t="e">
            <v>#NAME?</v>
          </cell>
          <cell r="BM14" t="e">
            <v>#NAME?</v>
          </cell>
          <cell r="BN14" t="e">
            <v>#NAME?</v>
          </cell>
          <cell r="BO14" t="e">
            <v>#NAME?</v>
          </cell>
          <cell r="BP14" t="e">
            <v>#NAME?</v>
          </cell>
          <cell r="BQ14" t="e">
            <v>#NAME?</v>
          </cell>
          <cell r="BR14" t="e">
            <v>#NAME?</v>
          </cell>
          <cell r="BS14" t="e">
            <v>#NAME?</v>
          </cell>
          <cell r="BT14" t="e">
            <v>#NAME?</v>
          </cell>
          <cell r="BU14" t="e">
            <v>#NAME?</v>
          </cell>
          <cell r="BV14" t="e">
            <v>#NAME?</v>
          </cell>
          <cell r="BW14" t="e">
            <v>#NAME?</v>
          </cell>
        </row>
        <row r="15">
          <cell r="AF15" t="e">
            <v>#NAME?</v>
          </cell>
          <cell r="AG15" t="e">
            <v>#NAME?</v>
          </cell>
          <cell r="AI15" t="e">
            <v>#NAME?</v>
          </cell>
          <cell r="AL15" t="e">
            <v>#NAME?</v>
          </cell>
          <cell r="AM15" t="e">
            <v>#NAME?</v>
          </cell>
          <cell r="AN15" t="e">
            <v>#NAME?</v>
          </cell>
          <cell r="AO15" t="e">
            <v>#NAME?</v>
          </cell>
          <cell r="AP15" t="e">
            <v>#NAME?</v>
          </cell>
          <cell r="AQ15" t="e">
            <v>#NAME?</v>
          </cell>
          <cell r="AR15" t="e">
            <v>#NAME?</v>
          </cell>
          <cell r="AS15" t="e">
            <v>#NAME?</v>
          </cell>
          <cell r="AT15" t="e">
            <v>#NAME?</v>
          </cell>
          <cell r="AU15" t="e">
            <v>#NAME?</v>
          </cell>
          <cell r="BE15" t="e">
            <v>#NAME?</v>
          </cell>
          <cell r="BH15" t="e">
            <v>#NAME?</v>
          </cell>
          <cell r="BI15" t="e">
            <v>#NAME?</v>
          </cell>
          <cell r="BJ15" t="e">
            <v>#NAME?</v>
          </cell>
          <cell r="BK15" t="e">
            <v>#NAME?</v>
          </cell>
          <cell r="BL15" t="e">
            <v>#NAME?</v>
          </cell>
          <cell r="BM15" t="e">
            <v>#NAME?</v>
          </cell>
          <cell r="BN15" t="e">
            <v>#NAME?</v>
          </cell>
          <cell r="BO15" t="e">
            <v>#NAME?</v>
          </cell>
          <cell r="BP15" t="e">
            <v>#NAME?</v>
          </cell>
          <cell r="BQ15" t="e">
            <v>#NAME?</v>
          </cell>
          <cell r="BR15" t="e">
            <v>#NAME?</v>
          </cell>
          <cell r="BS15" t="e">
            <v>#NAME?</v>
          </cell>
          <cell r="BT15" t="e">
            <v>#NAME?</v>
          </cell>
          <cell r="BU15" t="e">
            <v>#NAME?</v>
          </cell>
          <cell r="BV15" t="e">
            <v>#NAME?</v>
          </cell>
          <cell r="BW15" t="e">
            <v>#NAME?</v>
          </cell>
        </row>
        <row r="16">
          <cell r="AF16" t="e">
            <v>#NAME?</v>
          </cell>
          <cell r="AG16" t="e">
            <v>#NAME?</v>
          </cell>
          <cell r="AI16" t="e">
            <v>#NAME?</v>
          </cell>
          <cell r="AL16" t="e">
            <v>#NAME?</v>
          </cell>
          <cell r="AM16" t="e">
            <v>#NAME?</v>
          </cell>
          <cell r="AN16" t="e">
            <v>#NAME?</v>
          </cell>
          <cell r="AO16" t="e">
            <v>#NAME?</v>
          </cell>
          <cell r="AP16" t="e">
            <v>#NAME?</v>
          </cell>
          <cell r="AQ16" t="e">
            <v>#NAME?</v>
          </cell>
          <cell r="AR16" t="e">
            <v>#NAME?</v>
          </cell>
          <cell r="AS16" t="e">
            <v>#NAME?</v>
          </cell>
          <cell r="AT16" t="e">
            <v>#NAME?</v>
          </cell>
          <cell r="AU16" t="e">
            <v>#NAME?</v>
          </cell>
          <cell r="BE16" t="e">
            <v>#NAME?</v>
          </cell>
          <cell r="BH16" t="e">
            <v>#NAME?</v>
          </cell>
          <cell r="BI16" t="e">
            <v>#NAME?</v>
          </cell>
          <cell r="BJ16" t="e">
            <v>#NAME?</v>
          </cell>
          <cell r="BK16" t="e">
            <v>#NAME?</v>
          </cell>
          <cell r="BL16" t="e">
            <v>#NAME?</v>
          </cell>
          <cell r="BM16" t="e">
            <v>#NAME?</v>
          </cell>
          <cell r="BN16" t="e">
            <v>#NAME?</v>
          </cell>
          <cell r="BO16" t="e">
            <v>#NAME?</v>
          </cell>
          <cell r="BP16" t="e">
            <v>#NAME?</v>
          </cell>
          <cell r="BQ16" t="e">
            <v>#NAME?</v>
          </cell>
          <cell r="BR16" t="e">
            <v>#NAME?</v>
          </cell>
          <cell r="BS16" t="e">
            <v>#NAME?</v>
          </cell>
          <cell r="BT16" t="e">
            <v>#NAME?</v>
          </cell>
          <cell r="BU16" t="e">
            <v>#NAME?</v>
          </cell>
          <cell r="BV16" t="e">
            <v>#NAME?</v>
          </cell>
          <cell r="BW16" t="e">
            <v>#NAME?</v>
          </cell>
        </row>
        <row r="17">
          <cell r="AF17" t="e">
            <v>#NAME?</v>
          </cell>
          <cell r="AG17" t="e">
            <v>#NAME?</v>
          </cell>
          <cell r="AI17" t="e">
            <v>#NAME?</v>
          </cell>
          <cell r="AL17" t="e">
            <v>#NAME?</v>
          </cell>
          <cell r="AM17" t="e">
            <v>#NAME?</v>
          </cell>
          <cell r="AN17" t="e">
            <v>#NAME?</v>
          </cell>
          <cell r="AO17" t="e">
            <v>#NAME?</v>
          </cell>
          <cell r="AP17" t="e">
            <v>#NAME?</v>
          </cell>
          <cell r="AQ17" t="e">
            <v>#NAME?</v>
          </cell>
          <cell r="AR17" t="e">
            <v>#NAME?</v>
          </cell>
          <cell r="AS17" t="e">
            <v>#NAME?</v>
          </cell>
          <cell r="AT17" t="e">
            <v>#NAME?</v>
          </cell>
          <cell r="AU17" t="e">
            <v>#NAME?</v>
          </cell>
          <cell r="BE17" t="e">
            <v>#NAME?</v>
          </cell>
          <cell r="BH17" t="e">
            <v>#NAME?</v>
          </cell>
          <cell r="BI17" t="e">
            <v>#NAME?</v>
          </cell>
          <cell r="BJ17" t="e">
            <v>#NAME?</v>
          </cell>
          <cell r="BK17" t="e">
            <v>#NAME?</v>
          </cell>
          <cell r="BL17" t="e">
            <v>#NAME?</v>
          </cell>
          <cell r="BM17" t="e">
            <v>#NAME?</v>
          </cell>
          <cell r="BN17" t="e">
            <v>#NAME?</v>
          </cell>
          <cell r="BO17" t="e">
            <v>#NAME?</v>
          </cell>
          <cell r="BP17" t="e">
            <v>#NAME?</v>
          </cell>
          <cell r="BQ17" t="e">
            <v>#NAME?</v>
          </cell>
          <cell r="BR17" t="e">
            <v>#NAME?</v>
          </cell>
          <cell r="BS17" t="e">
            <v>#NAME?</v>
          </cell>
          <cell r="BT17" t="e">
            <v>#NAME?</v>
          </cell>
          <cell r="BU17" t="e">
            <v>#NAME?</v>
          </cell>
          <cell r="BV17" t="e">
            <v>#NAME?</v>
          </cell>
          <cell r="BW17" t="e">
            <v>#NAME?</v>
          </cell>
        </row>
        <row r="18">
          <cell r="AF18" t="e">
            <v>#NAME?</v>
          </cell>
          <cell r="AG18" t="e">
            <v>#NAME?</v>
          </cell>
          <cell r="AI18" t="e">
            <v>#NAME?</v>
          </cell>
          <cell r="AL18" t="e">
            <v>#NAME?</v>
          </cell>
          <cell r="AM18" t="e">
            <v>#NAME?</v>
          </cell>
          <cell r="AN18" t="e">
            <v>#NAME?</v>
          </cell>
          <cell r="AO18" t="e">
            <v>#NAME?</v>
          </cell>
          <cell r="AP18" t="e">
            <v>#NAME?</v>
          </cell>
          <cell r="AQ18" t="e">
            <v>#NAME?</v>
          </cell>
          <cell r="AR18" t="e">
            <v>#NAME?</v>
          </cell>
          <cell r="AS18" t="e">
            <v>#NAME?</v>
          </cell>
          <cell r="AT18" t="e">
            <v>#NAME?</v>
          </cell>
          <cell r="AU18" t="e">
            <v>#NAME?</v>
          </cell>
          <cell r="BE18" t="e">
            <v>#NAME?</v>
          </cell>
          <cell r="BH18" t="e">
            <v>#NAME?</v>
          </cell>
          <cell r="BI18" t="e">
            <v>#NAME?</v>
          </cell>
          <cell r="BJ18" t="e">
            <v>#NAME?</v>
          </cell>
          <cell r="BK18" t="e">
            <v>#NAME?</v>
          </cell>
          <cell r="BL18" t="e">
            <v>#NAME?</v>
          </cell>
          <cell r="BM18" t="e">
            <v>#NAME?</v>
          </cell>
          <cell r="BN18" t="e">
            <v>#NAME?</v>
          </cell>
          <cell r="BO18" t="e">
            <v>#NAME?</v>
          </cell>
          <cell r="BP18" t="e">
            <v>#NAME?</v>
          </cell>
          <cell r="BQ18" t="e">
            <v>#NAME?</v>
          </cell>
          <cell r="BR18" t="e">
            <v>#NAME?</v>
          </cell>
          <cell r="BS18" t="e">
            <v>#NAME?</v>
          </cell>
          <cell r="BT18" t="e">
            <v>#NAME?</v>
          </cell>
          <cell r="BU18" t="e">
            <v>#NAME?</v>
          </cell>
          <cell r="BV18" t="e">
            <v>#NAME?</v>
          </cell>
          <cell r="BW18" t="e">
            <v>#NAME?</v>
          </cell>
        </row>
        <row r="19">
          <cell r="AF19" t="e">
            <v>#NAME?</v>
          </cell>
          <cell r="AG19" t="e">
            <v>#NAME?</v>
          </cell>
          <cell r="AI19" t="e">
            <v>#NAME?</v>
          </cell>
          <cell r="AL19" t="e">
            <v>#NAME?</v>
          </cell>
          <cell r="AM19" t="e">
            <v>#NAME?</v>
          </cell>
          <cell r="AN19" t="e">
            <v>#NAME?</v>
          </cell>
          <cell r="AO19" t="e">
            <v>#NAME?</v>
          </cell>
          <cell r="AP19" t="e">
            <v>#NAME?</v>
          </cell>
          <cell r="AQ19" t="e">
            <v>#NAME?</v>
          </cell>
          <cell r="AR19" t="e">
            <v>#NAME?</v>
          </cell>
          <cell r="AS19" t="e">
            <v>#NAME?</v>
          </cell>
          <cell r="AT19" t="e">
            <v>#NAME?</v>
          </cell>
          <cell r="AU19" t="e">
            <v>#NAME?</v>
          </cell>
          <cell r="BE19" t="e">
            <v>#NAME?</v>
          </cell>
          <cell r="BH19" t="e">
            <v>#NAME?</v>
          </cell>
          <cell r="BI19" t="e">
            <v>#NAME?</v>
          </cell>
          <cell r="BJ19" t="e">
            <v>#NAME?</v>
          </cell>
          <cell r="BK19" t="e">
            <v>#NAME?</v>
          </cell>
          <cell r="BL19" t="e">
            <v>#NAME?</v>
          </cell>
          <cell r="BM19" t="e">
            <v>#NAME?</v>
          </cell>
          <cell r="BN19" t="e">
            <v>#NAME?</v>
          </cell>
          <cell r="BO19" t="e">
            <v>#NAME?</v>
          </cell>
          <cell r="BP19" t="e">
            <v>#NAME?</v>
          </cell>
          <cell r="BQ19" t="e">
            <v>#NAME?</v>
          </cell>
          <cell r="BR19" t="e">
            <v>#NAME?</v>
          </cell>
          <cell r="BS19" t="e">
            <v>#NAME?</v>
          </cell>
          <cell r="BT19" t="e">
            <v>#NAME?</v>
          </cell>
          <cell r="BU19" t="e">
            <v>#NAME?</v>
          </cell>
          <cell r="BV19" t="e">
            <v>#NAME?</v>
          </cell>
          <cell r="BW19" t="e">
            <v>#NAME?</v>
          </cell>
        </row>
        <row r="21">
          <cell r="AF21" t="e">
            <v>#NAME?</v>
          </cell>
          <cell r="AG21" t="e">
            <v>#NAME?</v>
          </cell>
          <cell r="AI21" t="e">
            <v>#NAME?</v>
          </cell>
          <cell r="AL21" t="e">
            <v>#NAME?</v>
          </cell>
          <cell r="AM21" t="e">
            <v>#NAME?</v>
          </cell>
          <cell r="AN21" t="e">
            <v>#NAME?</v>
          </cell>
          <cell r="AO21" t="e">
            <v>#NAME?</v>
          </cell>
          <cell r="AP21" t="e">
            <v>#NAME?</v>
          </cell>
          <cell r="AQ21" t="e">
            <v>#NAME?</v>
          </cell>
          <cell r="AR21" t="e">
            <v>#NAME?</v>
          </cell>
          <cell r="AS21" t="e">
            <v>#NAME?</v>
          </cell>
          <cell r="AT21" t="e">
            <v>#NAME?</v>
          </cell>
          <cell r="AU21" t="e">
            <v>#NAME?</v>
          </cell>
          <cell r="BE21" t="e">
            <v>#NAME?</v>
          </cell>
          <cell r="BH21" t="e">
            <v>#NAME?</v>
          </cell>
          <cell r="BI21" t="e">
            <v>#NAME?</v>
          </cell>
          <cell r="BJ21" t="e">
            <v>#NAME?</v>
          </cell>
          <cell r="BK21" t="e">
            <v>#NAME?</v>
          </cell>
          <cell r="BL21" t="e">
            <v>#NAME?</v>
          </cell>
          <cell r="BM21" t="e">
            <v>#NAME?</v>
          </cell>
          <cell r="BN21" t="e">
            <v>#NAME?</v>
          </cell>
          <cell r="BO21" t="e">
            <v>#NAME?</v>
          </cell>
          <cell r="BP21" t="e">
            <v>#NAME?</v>
          </cell>
          <cell r="BQ21" t="e">
            <v>#NAME?</v>
          </cell>
          <cell r="BR21" t="e">
            <v>#NAME?</v>
          </cell>
          <cell r="BS21" t="e">
            <v>#NAME?</v>
          </cell>
          <cell r="BT21" t="e">
            <v>#NAME?</v>
          </cell>
          <cell r="BU21" t="e">
            <v>#NAME?</v>
          </cell>
          <cell r="BV21" t="e">
            <v>#NAME?</v>
          </cell>
          <cell r="BW21" t="e">
            <v>#NAME?</v>
          </cell>
        </row>
        <row r="22">
          <cell r="AF22" t="e">
            <v>#NAME?</v>
          </cell>
          <cell r="AG22" t="e">
            <v>#NAME?</v>
          </cell>
          <cell r="AI22" t="e">
            <v>#NAME?</v>
          </cell>
          <cell r="AL22" t="e">
            <v>#NAME?</v>
          </cell>
          <cell r="AM22" t="e">
            <v>#NAME?</v>
          </cell>
          <cell r="AN22" t="e">
            <v>#NAME?</v>
          </cell>
          <cell r="AO22" t="e">
            <v>#NAME?</v>
          </cell>
          <cell r="AP22" t="e">
            <v>#NAME?</v>
          </cell>
          <cell r="AQ22" t="e">
            <v>#NAME?</v>
          </cell>
          <cell r="AR22" t="e">
            <v>#NAME?</v>
          </cell>
          <cell r="AS22" t="e">
            <v>#NAME?</v>
          </cell>
          <cell r="AT22" t="e">
            <v>#NAME?</v>
          </cell>
          <cell r="AU22" t="e">
            <v>#NAME?</v>
          </cell>
          <cell r="BE22" t="e">
            <v>#NAME?</v>
          </cell>
          <cell r="BH22" t="e">
            <v>#NAME?</v>
          </cell>
          <cell r="BI22" t="e">
            <v>#NAME?</v>
          </cell>
          <cell r="BJ22" t="e">
            <v>#NAME?</v>
          </cell>
          <cell r="BK22" t="e">
            <v>#NAME?</v>
          </cell>
          <cell r="BL22" t="e">
            <v>#NAME?</v>
          </cell>
          <cell r="BM22" t="e">
            <v>#NAME?</v>
          </cell>
          <cell r="BN22" t="e">
            <v>#NAME?</v>
          </cell>
          <cell r="BO22" t="e">
            <v>#NAME?</v>
          </cell>
          <cell r="BP22" t="e">
            <v>#NAME?</v>
          </cell>
          <cell r="BQ22" t="e">
            <v>#NAME?</v>
          </cell>
          <cell r="BR22" t="e">
            <v>#NAME?</v>
          </cell>
          <cell r="BS22" t="e">
            <v>#NAME?</v>
          </cell>
          <cell r="BT22" t="e">
            <v>#NAME?</v>
          </cell>
          <cell r="BU22" t="e">
            <v>#NAME?</v>
          </cell>
          <cell r="BV22" t="e">
            <v>#NAME?</v>
          </cell>
          <cell r="BW22" t="e">
            <v>#NAME?</v>
          </cell>
        </row>
        <row r="23">
          <cell r="AF23" t="e">
            <v>#NAME?</v>
          </cell>
          <cell r="AG23" t="e">
            <v>#NAME?</v>
          </cell>
          <cell r="AI23" t="e">
            <v>#NAME?</v>
          </cell>
          <cell r="AL23" t="e">
            <v>#NAME?</v>
          </cell>
          <cell r="AM23" t="e">
            <v>#NAME?</v>
          </cell>
          <cell r="AN23" t="e">
            <v>#NAME?</v>
          </cell>
          <cell r="AO23" t="e">
            <v>#NAME?</v>
          </cell>
          <cell r="AP23" t="e">
            <v>#NAME?</v>
          </cell>
          <cell r="AQ23" t="e">
            <v>#NAME?</v>
          </cell>
          <cell r="AR23" t="e">
            <v>#NAME?</v>
          </cell>
          <cell r="AS23" t="e">
            <v>#NAME?</v>
          </cell>
          <cell r="AT23" t="e">
            <v>#NAME?</v>
          </cell>
          <cell r="AU23" t="e">
            <v>#NAME?</v>
          </cell>
          <cell r="BE23" t="e">
            <v>#NAME?</v>
          </cell>
          <cell r="BH23" t="e">
            <v>#NAME?</v>
          </cell>
          <cell r="BI23" t="e">
            <v>#NAME?</v>
          </cell>
          <cell r="BJ23" t="e">
            <v>#NAME?</v>
          </cell>
          <cell r="BK23" t="e">
            <v>#NAME?</v>
          </cell>
          <cell r="BL23" t="e">
            <v>#NAME?</v>
          </cell>
          <cell r="BM23" t="e">
            <v>#NAME?</v>
          </cell>
          <cell r="BN23" t="e">
            <v>#NAME?</v>
          </cell>
          <cell r="BO23" t="e">
            <v>#NAME?</v>
          </cell>
          <cell r="BP23" t="e">
            <v>#NAME?</v>
          </cell>
          <cell r="BQ23" t="e">
            <v>#NAME?</v>
          </cell>
          <cell r="BR23" t="e">
            <v>#NAME?</v>
          </cell>
          <cell r="BS23" t="e">
            <v>#NAME?</v>
          </cell>
          <cell r="BT23" t="e">
            <v>#NAME?</v>
          </cell>
          <cell r="BU23" t="e">
            <v>#NAME?</v>
          </cell>
          <cell r="BV23" t="e">
            <v>#NAME?</v>
          </cell>
          <cell r="BW23" t="e">
            <v>#NAME?</v>
          </cell>
        </row>
        <row r="24">
          <cell r="AF24" t="e">
            <v>#NAME?</v>
          </cell>
          <cell r="AG24" t="e">
            <v>#NAME?</v>
          </cell>
          <cell r="AI24" t="e">
            <v>#NAME?</v>
          </cell>
          <cell r="AL24" t="e">
            <v>#NAME?</v>
          </cell>
          <cell r="AM24" t="e">
            <v>#NAME?</v>
          </cell>
          <cell r="AN24" t="e">
            <v>#NAME?</v>
          </cell>
          <cell r="AO24" t="e">
            <v>#NAME?</v>
          </cell>
          <cell r="AP24" t="e">
            <v>#NAME?</v>
          </cell>
          <cell r="AQ24" t="e">
            <v>#NAME?</v>
          </cell>
          <cell r="AR24" t="e">
            <v>#NAME?</v>
          </cell>
          <cell r="AS24" t="e">
            <v>#NAME?</v>
          </cell>
          <cell r="AT24" t="e">
            <v>#NAME?</v>
          </cell>
          <cell r="AU24" t="e">
            <v>#NAME?</v>
          </cell>
          <cell r="BE24" t="e">
            <v>#NAME?</v>
          </cell>
          <cell r="BH24" t="e">
            <v>#NAME?</v>
          </cell>
          <cell r="BI24" t="e">
            <v>#NAME?</v>
          </cell>
          <cell r="BJ24" t="e">
            <v>#NAME?</v>
          </cell>
          <cell r="BK24" t="e">
            <v>#NAME?</v>
          </cell>
          <cell r="BL24" t="e">
            <v>#NAME?</v>
          </cell>
          <cell r="BM24" t="e">
            <v>#NAME?</v>
          </cell>
          <cell r="BN24" t="e">
            <v>#NAME?</v>
          </cell>
          <cell r="BO24" t="e">
            <v>#NAME?</v>
          </cell>
          <cell r="BP24" t="e">
            <v>#NAME?</v>
          </cell>
          <cell r="BQ24" t="e">
            <v>#NAME?</v>
          </cell>
          <cell r="BR24" t="e">
            <v>#NAME?</v>
          </cell>
          <cell r="BS24" t="e">
            <v>#NAME?</v>
          </cell>
          <cell r="BT24" t="e">
            <v>#NAME?</v>
          </cell>
          <cell r="BU24" t="e">
            <v>#NAME?</v>
          </cell>
          <cell r="BV24" t="e">
            <v>#NAME?</v>
          </cell>
          <cell r="BW24" t="e">
            <v>#NAME?</v>
          </cell>
        </row>
        <row r="26">
          <cell r="AF26" t="e">
            <v>#NAME?</v>
          </cell>
          <cell r="AG26" t="e">
            <v>#NAME?</v>
          </cell>
          <cell r="AI26" t="e">
            <v>#NAME?</v>
          </cell>
          <cell r="AL26" t="e">
            <v>#NAME?</v>
          </cell>
          <cell r="AM26" t="e">
            <v>#NAME?</v>
          </cell>
          <cell r="AN26" t="e">
            <v>#NAME?</v>
          </cell>
          <cell r="AO26" t="e">
            <v>#NAME?</v>
          </cell>
          <cell r="AP26" t="e">
            <v>#NAME?</v>
          </cell>
          <cell r="AQ26" t="e">
            <v>#NAME?</v>
          </cell>
          <cell r="AR26" t="e">
            <v>#NAME?</v>
          </cell>
          <cell r="AS26" t="e">
            <v>#NAME?</v>
          </cell>
          <cell r="AT26" t="e">
            <v>#NAME?</v>
          </cell>
          <cell r="AU26" t="e">
            <v>#NAME?</v>
          </cell>
          <cell r="BE26" t="e">
            <v>#NAME?</v>
          </cell>
          <cell r="BH26" t="e">
            <v>#NAME?</v>
          </cell>
          <cell r="BI26" t="e">
            <v>#NAME?</v>
          </cell>
          <cell r="BJ26" t="e">
            <v>#NAME?</v>
          </cell>
          <cell r="BK26" t="e">
            <v>#NAME?</v>
          </cell>
          <cell r="BL26" t="e">
            <v>#NAME?</v>
          </cell>
          <cell r="BM26" t="e">
            <v>#NAME?</v>
          </cell>
          <cell r="BN26" t="e">
            <v>#NAME?</v>
          </cell>
          <cell r="BO26" t="e">
            <v>#NAME?</v>
          </cell>
          <cell r="BP26" t="e">
            <v>#NAME?</v>
          </cell>
          <cell r="BQ26" t="e">
            <v>#NAME?</v>
          </cell>
          <cell r="BR26" t="e">
            <v>#NAME?</v>
          </cell>
          <cell r="BS26" t="e">
            <v>#NAME?</v>
          </cell>
          <cell r="BT26" t="e">
            <v>#NAME?</v>
          </cell>
          <cell r="BU26" t="e">
            <v>#NAME?</v>
          </cell>
          <cell r="BV26" t="e">
            <v>#NAME?</v>
          </cell>
          <cell r="BW26" t="e">
            <v>#NAME?</v>
          </cell>
        </row>
        <row r="27">
          <cell r="AF27" t="e">
            <v>#NAME?</v>
          </cell>
          <cell r="AG27" t="e">
            <v>#NAME?</v>
          </cell>
          <cell r="AI27" t="e">
            <v>#NAME?</v>
          </cell>
          <cell r="AL27" t="e">
            <v>#NAME?</v>
          </cell>
          <cell r="AM27" t="e">
            <v>#NAME?</v>
          </cell>
          <cell r="AN27" t="e">
            <v>#NAME?</v>
          </cell>
          <cell r="AO27" t="e">
            <v>#NAME?</v>
          </cell>
          <cell r="AP27" t="e">
            <v>#NAME?</v>
          </cell>
          <cell r="AQ27" t="e">
            <v>#NAME?</v>
          </cell>
          <cell r="AR27" t="e">
            <v>#NAME?</v>
          </cell>
          <cell r="AS27" t="e">
            <v>#NAME?</v>
          </cell>
          <cell r="AT27" t="e">
            <v>#NAME?</v>
          </cell>
          <cell r="AU27" t="e">
            <v>#NAME?</v>
          </cell>
          <cell r="BE27" t="e">
            <v>#NAME?</v>
          </cell>
          <cell r="BH27" t="e">
            <v>#NAME?</v>
          </cell>
          <cell r="BI27" t="e">
            <v>#NAME?</v>
          </cell>
          <cell r="BJ27" t="e">
            <v>#NAME?</v>
          </cell>
          <cell r="BK27" t="e">
            <v>#NAME?</v>
          </cell>
          <cell r="BL27" t="e">
            <v>#NAME?</v>
          </cell>
          <cell r="BM27" t="e">
            <v>#NAME?</v>
          </cell>
          <cell r="BN27" t="e">
            <v>#NAME?</v>
          </cell>
          <cell r="BO27" t="e">
            <v>#NAME?</v>
          </cell>
          <cell r="BP27" t="e">
            <v>#NAME?</v>
          </cell>
          <cell r="BQ27" t="e">
            <v>#NAME?</v>
          </cell>
          <cell r="BR27" t="e">
            <v>#NAME?</v>
          </cell>
          <cell r="BS27" t="e">
            <v>#NAME?</v>
          </cell>
          <cell r="BT27" t="e">
            <v>#NAME?</v>
          </cell>
          <cell r="BU27" t="e">
            <v>#NAME?</v>
          </cell>
          <cell r="BV27" t="e">
            <v>#NAME?</v>
          </cell>
          <cell r="BW27" t="e">
            <v>#NAME?</v>
          </cell>
        </row>
        <row r="28">
          <cell r="AF28" t="e">
            <v>#NAME?</v>
          </cell>
          <cell r="AG28" t="e">
            <v>#NAME?</v>
          </cell>
          <cell r="AI28" t="e">
            <v>#NAME?</v>
          </cell>
          <cell r="AL28" t="e">
            <v>#NAME?</v>
          </cell>
          <cell r="AM28" t="e">
            <v>#NAME?</v>
          </cell>
          <cell r="AN28" t="e">
            <v>#NAME?</v>
          </cell>
          <cell r="AO28" t="e">
            <v>#NAME?</v>
          </cell>
          <cell r="AP28" t="e">
            <v>#NAME?</v>
          </cell>
          <cell r="AQ28" t="e">
            <v>#NAME?</v>
          </cell>
          <cell r="AR28" t="e">
            <v>#NAME?</v>
          </cell>
          <cell r="AS28" t="e">
            <v>#NAME?</v>
          </cell>
          <cell r="AT28" t="e">
            <v>#NAME?</v>
          </cell>
          <cell r="AU28" t="e">
            <v>#NAME?</v>
          </cell>
          <cell r="BE28" t="e">
            <v>#NAME?</v>
          </cell>
          <cell r="BH28" t="e">
            <v>#NAME?</v>
          </cell>
          <cell r="BI28" t="e">
            <v>#NAME?</v>
          </cell>
          <cell r="BJ28" t="e">
            <v>#NAME?</v>
          </cell>
          <cell r="BK28" t="e">
            <v>#NAME?</v>
          </cell>
          <cell r="BL28" t="e">
            <v>#NAME?</v>
          </cell>
          <cell r="BM28" t="e">
            <v>#NAME?</v>
          </cell>
          <cell r="BN28" t="e">
            <v>#NAME?</v>
          </cell>
          <cell r="BO28" t="e">
            <v>#NAME?</v>
          </cell>
          <cell r="BP28" t="e">
            <v>#NAME?</v>
          </cell>
          <cell r="BQ28" t="e">
            <v>#NAME?</v>
          </cell>
          <cell r="BR28" t="e">
            <v>#NAME?</v>
          </cell>
          <cell r="BS28" t="e">
            <v>#NAME?</v>
          </cell>
          <cell r="BT28" t="e">
            <v>#NAME?</v>
          </cell>
          <cell r="BU28" t="e">
            <v>#NAME?</v>
          </cell>
          <cell r="BV28" t="e">
            <v>#NAME?</v>
          </cell>
          <cell r="BW28" t="e">
            <v>#NAME?</v>
          </cell>
        </row>
        <row r="29">
          <cell r="AF29" t="e">
            <v>#NAME?</v>
          </cell>
          <cell r="AG29" t="e">
            <v>#NAME?</v>
          </cell>
          <cell r="AI29" t="e">
            <v>#NAME?</v>
          </cell>
          <cell r="AL29" t="e">
            <v>#NAME?</v>
          </cell>
          <cell r="AM29" t="e">
            <v>#NAME?</v>
          </cell>
          <cell r="AN29" t="e">
            <v>#NAME?</v>
          </cell>
          <cell r="AO29" t="e">
            <v>#NAME?</v>
          </cell>
          <cell r="AP29" t="e">
            <v>#NAME?</v>
          </cell>
          <cell r="AQ29" t="e">
            <v>#NAME?</v>
          </cell>
          <cell r="AR29" t="e">
            <v>#NAME?</v>
          </cell>
          <cell r="AS29" t="e">
            <v>#NAME?</v>
          </cell>
          <cell r="AT29" t="e">
            <v>#NAME?</v>
          </cell>
          <cell r="AU29" t="e">
            <v>#NAME?</v>
          </cell>
          <cell r="BE29" t="e">
            <v>#NAME?</v>
          </cell>
          <cell r="BH29" t="e">
            <v>#NAME?</v>
          </cell>
          <cell r="BI29" t="e">
            <v>#NAME?</v>
          </cell>
          <cell r="BJ29" t="e">
            <v>#NAME?</v>
          </cell>
          <cell r="BK29" t="e">
            <v>#NAME?</v>
          </cell>
          <cell r="BL29" t="e">
            <v>#NAME?</v>
          </cell>
          <cell r="BM29" t="e">
            <v>#NAME?</v>
          </cell>
          <cell r="BN29" t="e">
            <v>#NAME?</v>
          </cell>
          <cell r="BO29" t="e">
            <v>#NAME?</v>
          </cell>
          <cell r="BP29" t="e">
            <v>#NAME?</v>
          </cell>
          <cell r="BQ29" t="e">
            <v>#NAME?</v>
          </cell>
          <cell r="BR29" t="e">
            <v>#NAME?</v>
          </cell>
          <cell r="BS29" t="e">
            <v>#NAME?</v>
          </cell>
          <cell r="BT29" t="e">
            <v>#NAME?</v>
          </cell>
          <cell r="BU29" t="e">
            <v>#NAME?</v>
          </cell>
          <cell r="BV29" t="e">
            <v>#NAME?</v>
          </cell>
          <cell r="BW29" t="e">
            <v>#NAME?</v>
          </cell>
        </row>
      </sheetData>
      <sheetData sheetId="5"/>
      <sheetData sheetId="6">
        <row r="4">
          <cell r="D4" t="e">
            <v>#NAME?</v>
          </cell>
          <cell r="E4" t="e">
            <v>#NAME?</v>
          </cell>
          <cell r="F4" t="e">
            <v>#NAME?</v>
          </cell>
          <cell r="G4" t="e">
            <v>#NAME?</v>
          </cell>
          <cell r="H4" t="e">
            <v>#NAME?</v>
          </cell>
          <cell r="I4" t="e">
            <v>#NAME?</v>
          </cell>
          <cell r="J4" t="e">
            <v>#NAME?</v>
          </cell>
          <cell r="K4" t="e">
            <v>#NAME?</v>
          </cell>
          <cell r="L4" t="e">
            <v>#NAME?</v>
          </cell>
          <cell r="M4" t="e">
            <v>#NAME?</v>
          </cell>
          <cell r="N4" t="e">
            <v>#NAME?</v>
          </cell>
          <cell r="Q4" t="e">
            <v>#NAME?</v>
          </cell>
          <cell r="R4" t="e">
            <v>#NAME?</v>
          </cell>
          <cell r="S4" t="e">
            <v>#NAME?</v>
          </cell>
          <cell r="T4" t="e">
            <v>#NAME?</v>
          </cell>
          <cell r="U4" t="e">
            <v>#NAME?</v>
          </cell>
          <cell r="V4" t="e">
            <v>#NAME?</v>
          </cell>
          <cell r="W4" t="e">
            <v>#NAME?</v>
          </cell>
          <cell r="X4" t="e">
            <v>#NAME?</v>
          </cell>
          <cell r="Y4" t="e">
            <v>#NAME?</v>
          </cell>
          <cell r="Z4" t="e">
            <v>#NAME?</v>
          </cell>
          <cell r="AA4" t="e">
            <v>#NAME?</v>
          </cell>
          <cell r="AE4" t="e">
            <v>#NAME?</v>
          </cell>
          <cell r="AF4" t="e">
            <v>#NAME?</v>
          </cell>
          <cell r="AG4" t="e">
            <v>#NAME?</v>
          </cell>
        </row>
        <row r="5">
          <cell r="D5" t="e">
            <v>#NAME?</v>
          </cell>
          <cell r="E5" t="e">
            <v>#NAME?</v>
          </cell>
          <cell r="F5" t="e">
            <v>#NAME?</v>
          </cell>
          <cell r="G5" t="e">
            <v>#NAME?</v>
          </cell>
          <cell r="H5" t="e">
            <v>#NAME?</v>
          </cell>
          <cell r="I5" t="e">
            <v>#NAME?</v>
          </cell>
          <cell r="J5" t="e">
            <v>#NAME?</v>
          </cell>
          <cell r="K5" t="e">
            <v>#NAME?</v>
          </cell>
          <cell r="L5" t="e">
            <v>#NAME?</v>
          </cell>
          <cell r="M5" t="e">
            <v>#NAME?</v>
          </cell>
          <cell r="N5" t="e">
            <v>#NAME?</v>
          </cell>
          <cell r="Q5" t="e">
            <v>#NAME?</v>
          </cell>
          <cell r="R5" t="e">
            <v>#NAME?</v>
          </cell>
          <cell r="S5" t="e">
            <v>#NAME?</v>
          </cell>
          <cell r="T5" t="e">
            <v>#NAME?</v>
          </cell>
          <cell r="U5" t="e">
            <v>#NAME?</v>
          </cell>
          <cell r="V5" t="e">
            <v>#NAME?</v>
          </cell>
          <cell r="W5" t="e">
            <v>#NAME?</v>
          </cell>
          <cell r="X5" t="e">
            <v>#NAME?</v>
          </cell>
          <cell r="Y5" t="e">
            <v>#NAME?</v>
          </cell>
          <cell r="Z5" t="e">
            <v>#NAME?</v>
          </cell>
          <cell r="AA5" t="e">
            <v>#NAME?</v>
          </cell>
          <cell r="AE5" t="e">
            <v>#NAME?</v>
          </cell>
          <cell r="AF5" t="e">
            <v>#NAME?</v>
          </cell>
          <cell r="AG5" t="e">
            <v>#NAME?</v>
          </cell>
        </row>
        <row r="6">
          <cell r="D6" t="e">
            <v>#NAME?</v>
          </cell>
          <cell r="E6" t="e">
            <v>#NAME?</v>
          </cell>
          <cell r="F6" t="e">
            <v>#NAME?</v>
          </cell>
          <cell r="G6" t="e">
            <v>#NAME?</v>
          </cell>
          <cell r="H6" t="e">
            <v>#NAME?</v>
          </cell>
          <cell r="I6" t="e">
            <v>#NAME?</v>
          </cell>
          <cell r="J6" t="e">
            <v>#NAME?</v>
          </cell>
          <cell r="K6" t="e">
            <v>#NAME?</v>
          </cell>
          <cell r="L6" t="e">
            <v>#NAME?</v>
          </cell>
          <cell r="M6" t="e">
            <v>#NAME?</v>
          </cell>
          <cell r="N6" t="e">
            <v>#NAME?</v>
          </cell>
          <cell r="Q6" t="e">
            <v>#NAME?</v>
          </cell>
          <cell r="R6" t="e">
            <v>#NAME?</v>
          </cell>
          <cell r="S6" t="e">
            <v>#NAME?</v>
          </cell>
          <cell r="T6" t="e">
            <v>#NAME?</v>
          </cell>
          <cell r="U6" t="e">
            <v>#NAME?</v>
          </cell>
          <cell r="V6" t="e">
            <v>#NAME?</v>
          </cell>
          <cell r="W6" t="e">
            <v>#NAME?</v>
          </cell>
          <cell r="X6" t="e">
            <v>#NAME?</v>
          </cell>
          <cell r="Y6" t="e">
            <v>#NAME?</v>
          </cell>
          <cell r="Z6" t="e">
            <v>#NAME?</v>
          </cell>
          <cell r="AA6" t="e">
            <v>#NAME?</v>
          </cell>
          <cell r="AE6" t="e">
            <v>#NAME?</v>
          </cell>
          <cell r="AF6" t="e">
            <v>#NAME?</v>
          </cell>
          <cell r="AG6" t="e">
            <v>#NAME?</v>
          </cell>
        </row>
        <row r="7">
          <cell r="D7" t="e">
            <v>#NAME?</v>
          </cell>
          <cell r="E7" t="e">
            <v>#NAME?</v>
          </cell>
          <cell r="F7" t="e">
            <v>#NAME?</v>
          </cell>
          <cell r="G7" t="e">
            <v>#NAME?</v>
          </cell>
          <cell r="H7" t="e">
            <v>#NAME?</v>
          </cell>
          <cell r="I7" t="e">
            <v>#NAME?</v>
          </cell>
          <cell r="J7" t="e">
            <v>#NAME?</v>
          </cell>
          <cell r="K7" t="e">
            <v>#NAME?</v>
          </cell>
          <cell r="L7" t="e">
            <v>#NAME?</v>
          </cell>
          <cell r="M7" t="e">
            <v>#NAME?</v>
          </cell>
          <cell r="N7" t="e">
            <v>#NAME?</v>
          </cell>
          <cell r="Q7" t="e">
            <v>#NAME?</v>
          </cell>
          <cell r="R7" t="e">
            <v>#NAME?</v>
          </cell>
          <cell r="S7" t="e">
            <v>#NAME?</v>
          </cell>
          <cell r="T7" t="e">
            <v>#NAME?</v>
          </cell>
          <cell r="U7" t="e">
            <v>#NAME?</v>
          </cell>
          <cell r="V7" t="e">
            <v>#NAME?</v>
          </cell>
          <cell r="W7" t="e">
            <v>#NAME?</v>
          </cell>
          <cell r="X7" t="e">
            <v>#NAME?</v>
          </cell>
          <cell r="Y7" t="e">
            <v>#NAME?</v>
          </cell>
          <cell r="Z7" t="e">
            <v>#NAME?</v>
          </cell>
          <cell r="AA7" t="e">
            <v>#NAME?</v>
          </cell>
          <cell r="AE7" t="e">
            <v>#NAME?</v>
          </cell>
          <cell r="AF7" t="e">
            <v>#NAME?</v>
          </cell>
          <cell r="AG7" t="e">
            <v>#NAME?</v>
          </cell>
        </row>
        <row r="8">
          <cell r="D8" t="e">
            <v>#NAME?</v>
          </cell>
          <cell r="E8" t="e">
            <v>#NAME?</v>
          </cell>
          <cell r="F8" t="e">
            <v>#NAME?</v>
          </cell>
          <cell r="G8" t="e">
            <v>#NAME?</v>
          </cell>
          <cell r="H8" t="e">
            <v>#NAME?</v>
          </cell>
          <cell r="I8" t="e">
            <v>#NAME?</v>
          </cell>
          <cell r="J8" t="e">
            <v>#NAME?</v>
          </cell>
          <cell r="K8" t="e">
            <v>#NAME?</v>
          </cell>
          <cell r="L8" t="e">
            <v>#NAME?</v>
          </cell>
          <cell r="M8" t="e">
            <v>#NAME?</v>
          </cell>
          <cell r="N8" t="e">
            <v>#NAME?</v>
          </cell>
          <cell r="Q8" t="e">
            <v>#NAME?</v>
          </cell>
          <cell r="R8" t="e">
            <v>#NAME?</v>
          </cell>
          <cell r="S8" t="e">
            <v>#NAME?</v>
          </cell>
          <cell r="T8" t="e">
            <v>#NAME?</v>
          </cell>
          <cell r="U8" t="e">
            <v>#NAME?</v>
          </cell>
          <cell r="V8" t="e">
            <v>#NAME?</v>
          </cell>
          <cell r="W8" t="e">
            <v>#NAME?</v>
          </cell>
          <cell r="X8" t="e">
            <v>#NAME?</v>
          </cell>
          <cell r="Y8" t="e">
            <v>#NAME?</v>
          </cell>
          <cell r="Z8" t="e">
            <v>#NAME?</v>
          </cell>
          <cell r="AA8" t="e">
            <v>#NAME?</v>
          </cell>
          <cell r="AE8" t="e">
            <v>#NAME?</v>
          </cell>
          <cell r="AF8" t="e">
            <v>#NAME?</v>
          </cell>
          <cell r="AG8" t="e">
            <v>#NAME?</v>
          </cell>
        </row>
        <row r="9">
          <cell r="D9" t="e">
            <v>#NAME?</v>
          </cell>
          <cell r="E9" t="e">
            <v>#NAME?</v>
          </cell>
          <cell r="F9" t="e">
            <v>#NAME?</v>
          </cell>
          <cell r="G9" t="e">
            <v>#NAME?</v>
          </cell>
          <cell r="H9" t="e">
            <v>#NAME?</v>
          </cell>
          <cell r="I9" t="e">
            <v>#NAME?</v>
          </cell>
          <cell r="J9" t="e">
            <v>#NAME?</v>
          </cell>
          <cell r="K9" t="e">
            <v>#NAME?</v>
          </cell>
          <cell r="L9" t="e">
            <v>#NAME?</v>
          </cell>
          <cell r="M9" t="e">
            <v>#NAME?</v>
          </cell>
          <cell r="N9" t="e">
            <v>#NAME?</v>
          </cell>
          <cell r="Q9" t="e">
            <v>#NAME?</v>
          </cell>
          <cell r="R9" t="e">
            <v>#NAME?</v>
          </cell>
          <cell r="S9" t="e">
            <v>#NAME?</v>
          </cell>
          <cell r="T9" t="e">
            <v>#NAME?</v>
          </cell>
          <cell r="U9" t="e">
            <v>#NAME?</v>
          </cell>
          <cell r="V9" t="e">
            <v>#NAME?</v>
          </cell>
          <cell r="W9" t="e">
            <v>#NAME?</v>
          </cell>
          <cell r="X9" t="e">
            <v>#NAME?</v>
          </cell>
          <cell r="Y9" t="e">
            <v>#NAME?</v>
          </cell>
          <cell r="Z9" t="e">
            <v>#NAME?</v>
          </cell>
          <cell r="AA9" t="e">
            <v>#NAME?</v>
          </cell>
          <cell r="AE9" t="e">
            <v>#NAME?</v>
          </cell>
          <cell r="AF9" t="e">
            <v>#NAME?</v>
          </cell>
          <cell r="AG9" t="e">
            <v>#NAME?</v>
          </cell>
        </row>
        <row r="10">
          <cell r="D10" t="e">
            <v>#NAME?</v>
          </cell>
          <cell r="E10" t="e">
            <v>#NAME?</v>
          </cell>
          <cell r="F10" t="e">
            <v>#NAME?</v>
          </cell>
          <cell r="G10" t="e">
            <v>#NAME?</v>
          </cell>
          <cell r="H10" t="e">
            <v>#NAME?</v>
          </cell>
          <cell r="I10" t="e">
            <v>#NAME?</v>
          </cell>
          <cell r="J10" t="e">
            <v>#NAME?</v>
          </cell>
          <cell r="K10" t="e">
            <v>#NAME?</v>
          </cell>
          <cell r="L10" t="e">
            <v>#NAME?</v>
          </cell>
          <cell r="M10" t="e">
            <v>#NAME?</v>
          </cell>
          <cell r="N10" t="e">
            <v>#NAME?</v>
          </cell>
          <cell r="Q10" t="e">
            <v>#NAME?</v>
          </cell>
          <cell r="R10" t="e">
            <v>#NAME?</v>
          </cell>
          <cell r="S10" t="e">
            <v>#NAME?</v>
          </cell>
          <cell r="T10" t="e">
            <v>#NAME?</v>
          </cell>
          <cell r="U10" t="e">
            <v>#NAME?</v>
          </cell>
          <cell r="V10" t="e">
            <v>#NAME?</v>
          </cell>
          <cell r="W10" t="e">
            <v>#NAME?</v>
          </cell>
          <cell r="X10" t="e">
            <v>#NAME?</v>
          </cell>
          <cell r="Y10" t="e">
            <v>#NAME?</v>
          </cell>
          <cell r="Z10" t="e">
            <v>#NAME?</v>
          </cell>
          <cell r="AA10" t="e">
            <v>#NAME?</v>
          </cell>
          <cell r="AE10" t="e">
            <v>#NAME?</v>
          </cell>
          <cell r="AF10" t="e">
            <v>#NAME?</v>
          </cell>
          <cell r="AG10" t="e">
            <v>#NAME?</v>
          </cell>
        </row>
        <row r="12">
          <cell r="D12" t="e">
            <v>#NAME?</v>
          </cell>
          <cell r="E12" t="e">
            <v>#NAME?</v>
          </cell>
          <cell r="F12" t="e">
            <v>#NAME?</v>
          </cell>
          <cell r="G12" t="e">
            <v>#NAME?</v>
          </cell>
          <cell r="H12" t="e">
            <v>#NAME?</v>
          </cell>
          <cell r="I12" t="e">
            <v>#NAME?</v>
          </cell>
          <cell r="J12" t="e">
            <v>#NAME?</v>
          </cell>
          <cell r="K12" t="e">
            <v>#NAME?</v>
          </cell>
          <cell r="L12" t="e">
            <v>#NAME?</v>
          </cell>
          <cell r="M12" t="e">
            <v>#NAME?</v>
          </cell>
          <cell r="N12" t="e">
            <v>#NAME?</v>
          </cell>
          <cell r="Q12" t="e">
            <v>#NAME?</v>
          </cell>
          <cell r="R12" t="e">
            <v>#NAME?</v>
          </cell>
          <cell r="S12" t="e">
            <v>#NAME?</v>
          </cell>
          <cell r="T12" t="e">
            <v>#NAME?</v>
          </cell>
          <cell r="U12" t="e">
            <v>#NAME?</v>
          </cell>
          <cell r="V12" t="e">
            <v>#NAME?</v>
          </cell>
          <cell r="W12" t="e">
            <v>#NAME?</v>
          </cell>
          <cell r="X12" t="e">
            <v>#NAME?</v>
          </cell>
          <cell r="Y12" t="e">
            <v>#NAME?</v>
          </cell>
          <cell r="Z12" t="e">
            <v>#NAME?</v>
          </cell>
          <cell r="AA12" t="e">
            <v>#NAME?</v>
          </cell>
          <cell r="AE12" t="e">
            <v>#NAME?</v>
          </cell>
          <cell r="AF12" t="e">
            <v>#NAME?</v>
          </cell>
          <cell r="AG12" t="e">
            <v>#NAME?</v>
          </cell>
        </row>
        <row r="13">
          <cell r="D13" t="e">
            <v>#NAME?</v>
          </cell>
          <cell r="E13" t="e">
            <v>#NAME?</v>
          </cell>
          <cell r="F13" t="e">
            <v>#NAME?</v>
          </cell>
          <cell r="G13" t="e">
            <v>#NAME?</v>
          </cell>
          <cell r="H13" t="e">
            <v>#NAME?</v>
          </cell>
          <cell r="I13" t="e">
            <v>#NAME?</v>
          </cell>
          <cell r="J13" t="e">
            <v>#NAME?</v>
          </cell>
          <cell r="K13" t="e">
            <v>#NAME?</v>
          </cell>
          <cell r="L13" t="e">
            <v>#NAME?</v>
          </cell>
          <cell r="M13" t="e">
            <v>#NAME?</v>
          </cell>
          <cell r="N13" t="e">
            <v>#NAME?</v>
          </cell>
          <cell r="Q13" t="e">
            <v>#NAME?</v>
          </cell>
          <cell r="R13" t="e">
            <v>#NAME?</v>
          </cell>
          <cell r="S13" t="e">
            <v>#NAME?</v>
          </cell>
          <cell r="T13" t="e">
            <v>#NAME?</v>
          </cell>
          <cell r="U13" t="e">
            <v>#NAME?</v>
          </cell>
          <cell r="V13" t="e">
            <v>#NAME?</v>
          </cell>
          <cell r="W13" t="e">
            <v>#NAME?</v>
          </cell>
          <cell r="X13" t="e">
            <v>#NAME?</v>
          </cell>
          <cell r="Y13" t="e">
            <v>#NAME?</v>
          </cell>
          <cell r="Z13" t="e">
            <v>#NAME?</v>
          </cell>
          <cell r="AA13" t="e">
            <v>#NAME?</v>
          </cell>
          <cell r="AE13" t="e">
            <v>#NAME?</v>
          </cell>
          <cell r="AF13" t="e">
            <v>#NAME?</v>
          </cell>
          <cell r="AG13" t="e">
            <v>#NAME?</v>
          </cell>
        </row>
        <row r="14">
          <cell r="D14" t="e">
            <v>#NAME?</v>
          </cell>
          <cell r="E14" t="e">
            <v>#NAME?</v>
          </cell>
          <cell r="F14" t="e">
            <v>#NAME?</v>
          </cell>
          <cell r="G14" t="e">
            <v>#NAME?</v>
          </cell>
          <cell r="H14" t="e">
            <v>#NAME?</v>
          </cell>
          <cell r="I14" t="e">
            <v>#NAME?</v>
          </cell>
          <cell r="J14" t="e">
            <v>#NAME?</v>
          </cell>
          <cell r="K14" t="e">
            <v>#NAME?</v>
          </cell>
          <cell r="L14" t="e">
            <v>#NAME?</v>
          </cell>
          <cell r="M14" t="e">
            <v>#NAME?</v>
          </cell>
          <cell r="N14" t="e">
            <v>#NAME?</v>
          </cell>
          <cell r="Q14" t="e">
            <v>#NAME?</v>
          </cell>
          <cell r="R14" t="e">
            <v>#NAME?</v>
          </cell>
          <cell r="S14" t="e">
            <v>#NAME?</v>
          </cell>
          <cell r="T14" t="e">
            <v>#NAME?</v>
          </cell>
          <cell r="U14" t="e">
            <v>#NAME?</v>
          </cell>
          <cell r="V14" t="e">
            <v>#NAME?</v>
          </cell>
          <cell r="W14" t="e">
            <v>#NAME?</v>
          </cell>
          <cell r="X14" t="e">
            <v>#NAME?</v>
          </cell>
          <cell r="Y14" t="e">
            <v>#NAME?</v>
          </cell>
          <cell r="Z14" t="e">
            <v>#NAME?</v>
          </cell>
          <cell r="AA14" t="e">
            <v>#NAME?</v>
          </cell>
          <cell r="AE14" t="e">
            <v>#NAME?</v>
          </cell>
          <cell r="AF14" t="e">
            <v>#NAME?</v>
          </cell>
          <cell r="AG14" t="e">
            <v>#NAME?</v>
          </cell>
        </row>
        <row r="15">
          <cell r="D15" t="e">
            <v>#NAME?</v>
          </cell>
          <cell r="E15" t="e">
            <v>#NAME?</v>
          </cell>
          <cell r="F15" t="e">
            <v>#NAME?</v>
          </cell>
          <cell r="G15" t="e">
            <v>#NAME?</v>
          </cell>
          <cell r="H15" t="e">
            <v>#NAME?</v>
          </cell>
          <cell r="I15" t="e">
            <v>#NAME?</v>
          </cell>
          <cell r="J15" t="e">
            <v>#NAME?</v>
          </cell>
          <cell r="K15" t="e">
            <v>#NAME?</v>
          </cell>
          <cell r="L15" t="e">
            <v>#NAME?</v>
          </cell>
          <cell r="M15" t="e">
            <v>#NAME?</v>
          </cell>
          <cell r="N15" t="e">
            <v>#NAME?</v>
          </cell>
          <cell r="Q15" t="e">
            <v>#NAME?</v>
          </cell>
          <cell r="R15" t="e">
            <v>#NAME?</v>
          </cell>
          <cell r="S15" t="e">
            <v>#NAME?</v>
          </cell>
          <cell r="T15" t="e">
            <v>#NAME?</v>
          </cell>
          <cell r="U15" t="e">
            <v>#NAME?</v>
          </cell>
          <cell r="V15" t="e">
            <v>#NAME?</v>
          </cell>
          <cell r="W15" t="e">
            <v>#NAME?</v>
          </cell>
          <cell r="X15" t="e">
            <v>#NAME?</v>
          </cell>
          <cell r="Y15" t="e">
            <v>#NAME?</v>
          </cell>
          <cell r="Z15" t="e">
            <v>#NAME?</v>
          </cell>
          <cell r="AA15" t="e">
            <v>#NAME?</v>
          </cell>
          <cell r="AE15" t="e">
            <v>#NAME?</v>
          </cell>
          <cell r="AF15" t="e">
            <v>#NAME?</v>
          </cell>
          <cell r="AG15" t="e">
            <v>#NAME?</v>
          </cell>
        </row>
        <row r="16">
          <cell r="D16" t="e">
            <v>#NAME?</v>
          </cell>
          <cell r="E16" t="e">
            <v>#NAME?</v>
          </cell>
          <cell r="F16" t="e">
            <v>#NAME?</v>
          </cell>
          <cell r="G16" t="e">
            <v>#NAME?</v>
          </cell>
          <cell r="H16" t="e">
            <v>#NAME?</v>
          </cell>
          <cell r="I16" t="e">
            <v>#NAME?</v>
          </cell>
          <cell r="J16" t="e">
            <v>#NAME?</v>
          </cell>
          <cell r="K16" t="e">
            <v>#NAME?</v>
          </cell>
          <cell r="L16" t="e">
            <v>#NAME?</v>
          </cell>
          <cell r="M16" t="e">
            <v>#NAME?</v>
          </cell>
          <cell r="N16" t="e">
            <v>#NAME?</v>
          </cell>
          <cell r="Q16" t="e">
            <v>#NAME?</v>
          </cell>
          <cell r="R16" t="e">
            <v>#NAME?</v>
          </cell>
          <cell r="S16" t="e">
            <v>#NAME?</v>
          </cell>
          <cell r="T16" t="e">
            <v>#NAME?</v>
          </cell>
          <cell r="U16" t="e">
            <v>#NAME?</v>
          </cell>
          <cell r="V16" t="e">
            <v>#NAME?</v>
          </cell>
          <cell r="W16" t="e">
            <v>#NAME?</v>
          </cell>
          <cell r="X16" t="e">
            <v>#NAME?</v>
          </cell>
          <cell r="Y16" t="e">
            <v>#NAME?</v>
          </cell>
          <cell r="Z16" t="e">
            <v>#NAME?</v>
          </cell>
          <cell r="AA16" t="e">
            <v>#NAME?</v>
          </cell>
          <cell r="AE16" t="e">
            <v>#NAME?</v>
          </cell>
          <cell r="AF16" t="e">
            <v>#NAME?</v>
          </cell>
          <cell r="AG16" t="e">
            <v>#NAME?</v>
          </cell>
        </row>
        <row r="17">
          <cell r="D17" t="e">
            <v>#NAME?</v>
          </cell>
          <cell r="E17" t="e">
            <v>#NAME?</v>
          </cell>
          <cell r="F17" t="e">
            <v>#NAME?</v>
          </cell>
          <cell r="G17" t="e">
            <v>#NAME?</v>
          </cell>
          <cell r="H17" t="e">
            <v>#NAME?</v>
          </cell>
          <cell r="I17" t="e">
            <v>#NAME?</v>
          </cell>
          <cell r="J17" t="e">
            <v>#NAME?</v>
          </cell>
          <cell r="K17" t="e">
            <v>#NAME?</v>
          </cell>
          <cell r="L17" t="e">
            <v>#NAME?</v>
          </cell>
          <cell r="M17" t="e">
            <v>#NAME?</v>
          </cell>
          <cell r="N17" t="e">
            <v>#NAME?</v>
          </cell>
          <cell r="Q17" t="e">
            <v>#NAME?</v>
          </cell>
          <cell r="R17" t="e">
            <v>#NAME?</v>
          </cell>
          <cell r="S17" t="e">
            <v>#NAME?</v>
          </cell>
          <cell r="T17" t="e">
            <v>#NAME?</v>
          </cell>
          <cell r="U17" t="e">
            <v>#NAME?</v>
          </cell>
          <cell r="V17" t="e">
            <v>#NAME?</v>
          </cell>
          <cell r="W17" t="e">
            <v>#NAME?</v>
          </cell>
          <cell r="X17" t="e">
            <v>#NAME?</v>
          </cell>
          <cell r="Y17" t="e">
            <v>#NAME?</v>
          </cell>
          <cell r="Z17" t="e">
            <v>#NAME?</v>
          </cell>
          <cell r="AA17" t="e">
            <v>#NAME?</v>
          </cell>
          <cell r="AE17" t="e">
            <v>#NAME?</v>
          </cell>
          <cell r="AF17" t="e">
            <v>#NAME?</v>
          </cell>
          <cell r="AG17" t="e">
            <v>#NAME?</v>
          </cell>
        </row>
        <row r="19">
          <cell r="D19" t="e">
            <v>#NAME?</v>
          </cell>
          <cell r="E19" t="e">
            <v>#NAME?</v>
          </cell>
          <cell r="F19" t="e">
            <v>#NAME?</v>
          </cell>
          <cell r="G19" t="e">
            <v>#NAME?</v>
          </cell>
          <cell r="H19" t="e">
            <v>#NAME?</v>
          </cell>
          <cell r="I19" t="e">
            <v>#NAME?</v>
          </cell>
          <cell r="J19" t="e">
            <v>#NAME?</v>
          </cell>
          <cell r="K19" t="e">
            <v>#NAME?</v>
          </cell>
          <cell r="L19" t="e">
            <v>#NAME?</v>
          </cell>
          <cell r="M19" t="e">
            <v>#NAME?</v>
          </cell>
          <cell r="N19" t="e">
            <v>#NAME?</v>
          </cell>
          <cell r="Q19" t="e">
            <v>#NAME?</v>
          </cell>
          <cell r="R19" t="e">
            <v>#NAME?</v>
          </cell>
          <cell r="S19" t="e">
            <v>#NAME?</v>
          </cell>
          <cell r="T19" t="e">
            <v>#NAME?</v>
          </cell>
          <cell r="U19" t="e">
            <v>#NAME?</v>
          </cell>
          <cell r="V19" t="e">
            <v>#NAME?</v>
          </cell>
          <cell r="W19" t="e">
            <v>#NAME?</v>
          </cell>
          <cell r="X19" t="e">
            <v>#NAME?</v>
          </cell>
          <cell r="Y19" t="e">
            <v>#NAME?</v>
          </cell>
          <cell r="Z19" t="e">
            <v>#NAME?</v>
          </cell>
          <cell r="AA19" t="e">
            <v>#NAME?</v>
          </cell>
          <cell r="AE19" t="e">
            <v>#NAME?</v>
          </cell>
          <cell r="AF19" t="e">
            <v>#NAME?</v>
          </cell>
          <cell r="AG19" t="e">
            <v>#NAME?</v>
          </cell>
        </row>
        <row r="20">
          <cell r="D20" t="e">
            <v>#NAME?</v>
          </cell>
          <cell r="E20" t="e">
            <v>#NAME?</v>
          </cell>
          <cell r="F20" t="e">
            <v>#NAME?</v>
          </cell>
          <cell r="G20" t="e">
            <v>#NAME?</v>
          </cell>
          <cell r="H20" t="e">
            <v>#NAME?</v>
          </cell>
          <cell r="I20" t="e">
            <v>#NAME?</v>
          </cell>
          <cell r="J20" t="e">
            <v>#NAME?</v>
          </cell>
          <cell r="K20" t="e">
            <v>#NAME?</v>
          </cell>
          <cell r="L20" t="e">
            <v>#NAME?</v>
          </cell>
          <cell r="M20" t="e">
            <v>#NAME?</v>
          </cell>
          <cell r="N20" t="e">
            <v>#NAME?</v>
          </cell>
          <cell r="Q20" t="e">
            <v>#NAME?</v>
          </cell>
          <cell r="R20" t="e">
            <v>#NAME?</v>
          </cell>
          <cell r="S20" t="e">
            <v>#NAME?</v>
          </cell>
          <cell r="T20" t="e">
            <v>#NAME?</v>
          </cell>
          <cell r="U20" t="e">
            <v>#NAME?</v>
          </cell>
          <cell r="V20" t="e">
            <v>#NAME?</v>
          </cell>
          <cell r="W20" t="e">
            <v>#NAME?</v>
          </cell>
          <cell r="X20" t="e">
            <v>#NAME?</v>
          </cell>
          <cell r="Y20" t="e">
            <v>#NAME?</v>
          </cell>
          <cell r="Z20" t="e">
            <v>#NAME?</v>
          </cell>
          <cell r="AA20" t="e">
            <v>#NAME?</v>
          </cell>
          <cell r="AE20" t="e">
            <v>#NAME?</v>
          </cell>
          <cell r="AF20" t="e">
            <v>#NAME?</v>
          </cell>
          <cell r="AG20" t="e">
            <v>#NAME?</v>
          </cell>
        </row>
        <row r="21">
          <cell r="D21" t="e">
            <v>#NAME?</v>
          </cell>
          <cell r="E21" t="e">
            <v>#NAME?</v>
          </cell>
          <cell r="F21" t="e">
            <v>#NAME?</v>
          </cell>
          <cell r="G21" t="e">
            <v>#NAME?</v>
          </cell>
          <cell r="H21" t="e">
            <v>#NAME?</v>
          </cell>
          <cell r="I21" t="e">
            <v>#NAME?</v>
          </cell>
          <cell r="J21" t="e">
            <v>#NAME?</v>
          </cell>
          <cell r="K21" t="e">
            <v>#NAME?</v>
          </cell>
          <cell r="L21" t="e">
            <v>#NAME?</v>
          </cell>
          <cell r="M21" t="e">
            <v>#NAME?</v>
          </cell>
          <cell r="N21" t="e">
            <v>#NAME?</v>
          </cell>
          <cell r="Q21" t="e">
            <v>#NAME?</v>
          </cell>
          <cell r="R21" t="e">
            <v>#NAME?</v>
          </cell>
          <cell r="S21" t="e">
            <v>#NAME?</v>
          </cell>
          <cell r="T21" t="e">
            <v>#NAME?</v>
          </cell>
          <cell r="U21" t="e">
            <v>#NAME?</v>
          </cell>
          <cell r="V21" t="e">
            <v>#NAME?</v>
          </cell>
          <cell r="W21" t="e">
            <v>#NAME?</v>
          </cell>
          <cell r="X21" t="e">
            <v>#NAME?</v>
          </cell>
          <cell r="Y21" t="e">
            <v>#NAME?</v>
          </cell>
          <cell r="Z21" t="e">
            <v>#NAME?</v>
          </cell>
          <cell r="AA21" t="e">
            <v>#NAME?</v>
          </cell>
          <cell r="AE21" t="e">
            <v>#NAME?</v>
          </cell>
          <cell r="AF21" t="e">
            <v>#NAME?</v>
          </cell>
          <cell r="AG21" t="e">
            <v>#NAME?</v>
          </cell>
        </row>
        <row r="22">
          <cell r="D22" t="e">
            <v>#NAME?</v>
          </cell>
          <cell r="E22" t="e">
            <v>#NAME?</v>
          </cell>
          <cell r="F22" t="e">
            <v>#NAME?</v>
          </cell>
          <cell r="G22" t="e">
            <v>#NAME?</v>
          </cell>
          <cell r="H22" t="e">
            <v>#NAME?</v>
          </cell>
          <cell r="I22" t="e">
            <v>#NAME?</v>
          </cell>
          <cell r="J22" t="e">
            <v>#NAME?</v>
          </cell>
          <cell r="K22" t="e">
            <v>#NAME?</v>
          </cell>
          <cell r="L22" t="e">
            <v>#NAME?</v>
          </cell>
          <cell r="M22" t="e">
            <v>#NAME?</v>
          </cell>
          <cell r="N22" t="e">
            <v>#NAME?</v>
          </cell>
          <cell r="Q22" t="e">
            <v>#NAME?</v>
          </cell>
          <cell r="R22" t="e">
            <v>#NAME?</v>
          </cell>
          <cell r="S22" t="e">
            <v>#NAME?</v>
          </cell>
          <cell r="T22" t="e">
            <v>#NAME?</v>
          </cell>
          <cell r="U22" t="e">
            <v>#NAME?</v>
          </cell>
          <cell r="V22" t="e">
            <v>#NAME?</v>
          </cell>
          <cell r="W22" t="e">
            <v>#NAME?</v>
          </cell>
          <cell r="X22" t="e">
            <v>#NAME?</v>
          </cell>
          <cell r="Y22" t="e">
            <v>#NAME?</v>
          </cell>
          <cell r="Z22" t="e">
            <v>#NAME?</v>
          </cell>
          <cell r="AA22" t="e">
            <v>#NAME?</v>
          </cell>
          <cell r="AE22" t="e">
            <v>#NAME?</v>
          </cell>
          <cell r="AF22" t="e">
            <v>#NAME?</v>
          </cell>
          <cell r="AG22" t="e">
            <v>#NAME?</v>
          </cell>
        </row>
        <row r="24">
          <cell r="D24" t="e">
            <v>#NAME?</v>
          </cell>
          <cell r="E24" t="e">
            <v>#NAME?</v>
          </cell>
          <cell r="F24" t="e">
            <v>#NAME?</v>
          </cell>
          <cell r="G24" t="e">
            <v>#NAME?</v>
          </cell>
          <cell r="H24" t="e">
            <v>#NAME?</v>
          </cell>
          <cell r="I24" t="e">
            <v>#NAME?</v>
          </cell>
          <cell r="J24" t="e">
            <v>#NAME?</v>
          </cell>
          <cell r="K24" t="e">
            <v>#NAME?</v>
          </cell>
          <cell r="L24" t="e">
            <v>#NAME?</v>
          </cell>
          <cell r="M24" t="e">
            <v>#NAME?</v>
          </cell>
          <cell r="N24" t="e">
            <v>#NAME?</v>
          </cell>
          <cell r="Q24" t="e">
            <v>#NAME?</v>
          </cell>
          <cell r="R24" t="e">
            <v>#NAME?</v>
          </cell>
          <cell r="S24" t="e">
            <v>#NAME?</v>
          </cell>
          <cell r="T24" t="e">
            <v>#NAME?</v>
          </cell>
          <cell r="U24" t="e">
            <v>#NAME?</v>
          </cell>
          <cell r="V24" t="e">
            <v>#NAME?</v>
          </cell>
          <cell r="W24" t="e">
            <v>#NAME?</v>
          </cell>
          <cell r="X24" t="e">
            <v>#NAME?</v>
          </cell>
          <cell r="Y24" t="e">
            <v>#NAME?</v>
          </cell>
          <cell r="Z24" t="e">
            <v>#NAME?</v>
          </cell>
          <cell r="AA24" t="e">
            <v>#NAME?</v>
          </cell>
          <cell r="AE24" t="e">
            <v>#NAME?</v>
          </cell>
          <cell r="AF24" t="e">
            <v>#NAME?</v>
          </cell>
          <cell r="AG24" t="e">
            <v>#NAME?</v>
          </cell>
        </row>
        <row r="25">
          <cell r="D25" t="e">
            <v>#NAME?</v>
          </cell>
          <cell r="E25" t="e">
            <v>#NAME?</v>
          </cell>
          <cell r="F25" t="e">
            <v>#NAME?</v>
          </cell>
          <cell r="G25" t="e">
            <v>#NAME?</v>
          </cell>
          <cell r="H25" t="e">
            <v>#NAME?</v>
          </cell>
          <cell r="I25" t="e">
            <v>#NAME?</v>
          </cell>
          <cell r="J25" t="e">
            <v>#NAME?</v>
          </cell>
          <cell r="K25" t="e">
            <v>#NAME?</v>
          </cell>
          <cell r="L25" t="e">
            <v>#NAME?</v>
          </cell>
          <cell r="M25" t="e">
            <v>#NAME?</v>
          </cell>
          <cell r="N25" t="e">
            <v>#NAME?</v>
          </cell>
          <cell r="Q25" t="e">
            <v>#NAME?</v>
          </cell>
          <cell r="R25" t="e">
            <v>#NAME?</v>
          </cell>
          <cell r="S25" t="e">
            <v>#NAME?</v>
          </cell>
          <cell r="T25" t="e">
            <v>#NAME?</v>
          </cell>
          <cell r="U25" t="e">
            <v>#NAME?</v>
          </cell>
          <cell r="V25" t="e">
            <v>#NAME?</v>
          </cell>
          <cell r="W25" t="e">
            <v>#NAME?</v>
          </cell>
          <cell r="X25" t="e">
            <v>#NAME?</v>
          </cell>
          <cell r="Y25" t="e">
            <v>#NAME?</v>
          </cell>
          <cell r="Z25" t="e">
            <v>#NAME?</v>
          </cell>
          <cell r="AA25" t="e">
            <v>#NAME?</v>
          </cell>
          <cell r="AE25" t="e">
            <v>#NAME?</v>
          </cell>
          <cell r="AF25" t="e">
            <v>#NAME?</v>
          </cell>
          <cell r="AG25" t="e">
            <v>#NAME?</v>
          </cell>
        </row>
        <row r="26">
          <cell r="D26" t="e">
            <v>#NAME?</v>
          </cell>
          <cell r="E26" t="e">
            <v>#NAME?</v>
          </cell>
          <cell r="F26" t="e">
            <v>#NAME?</v>
          </cell>
          <cell r="G26" t="e">
            <v>#NAME?</v>
          </cell>
          <cell r="H26" t="e">
            <v>#NAME?</v>
          </cell>
          <cell r="I26" t="e">
            <v>#NAME?</v>
          </cell>
          <cell r="J26" t="e">
            <v>#NAME?</v>
          </cell>
          <cell r="K26" t="e">
            <v>#NAME?</v>
          </cell>
          <cell r="L26" t="e">
            <v>#NAME?</v>
          </cell>
          <cell r="M26" t="e">
            <v>#NAME?</v>
          </cell>
          <cell r="N26" t="e">
            <v>#NAME?</v>
          </cell>
          <cell r="Q26" t="e">
            <v>#NAME?</v>
          </cell>
          <cell r="R26" t="e">
            <v>#NAME?</v>
          </cell>
          <cell r="S26" t="e">
            <v>#NAME?</v>
          </cell>
          <cell r="T26" t="e">
            <v>#NAME?</v>
          </cell>
          <cell r="U26" t="e">
            <v>#NAME?</v>
          </cell>
          <cell r="V26" t="e">
            <v>#NAME?</v>
          </cell>
          <cell r="W26" t="e">
            <v>#NAME?</v>
          </cell>
          <cell r="X26" t="e">
            <v>#NAME?</v>
          </cell>
          <cell r="Y26" t="e">
            <v>#NAME?</v>
          </cell>
          <cell r="Z26" t="e">
            <v>#NAME?</v>
          </cell>
          <cell r="AA26" t="e">
            <v>#NAME?</v>
          </cell>
          <cell r="AE26" t="e">
            <v>#NAME?</v>
          </cell>
          <cell r="AF26" t="e">
            <v>#NAME?</v>
          </cell>
          <cell r="AG26" t="e">
            <v>#NAME?</v>
          </cell>
        </row>
        <row r="27">
          <cell r="D27" t="e">
            <v>#NAME?</v>
          </cell>
          <cell r="E27" t="e">
            <v>#NAME?</v>
          </cell>
          <cell r="F27" t="e">
            <v>#NAME?</v>
          </cell>
          <cell r="G27" t="e">
            <v>#NAME?</v>
          </cell>
          <cell r="H27" t="e">
            <v>#NAME?</v>
          </cell>
          <cell r="I27" t="e">
            <v>#NAME?</v>
          </cell>
          <cell r="J27" t="e">
            <v>#NAME?</v>
          </cell>
          <cell r="K27" t="e">
            <v>#NAME?</v>
          </cell>
          <cell r="L27" t="e">
            <v>#NAME?</v>
          </cell>
          <cell r="M27" t="e">
            <v>#NAME?</v>
          </cell>
          <cell r="N27" t="e">
            <v>#NAME?</v>
          </cell>
          <cell r="Q27" t="e">
            <v>#NAME?</v>
          </cell>
          <cell r="R27" t="e">
            <v>#NAME?</v>
          </cell>
          <cell r="S27" t="e">
            <v>#NAME?</v>
          </cell>
          <cell r="T27" t="e">
            <v>#NAME?</v>
          </cell>
          <cell r="U27" t="e">
            <v>#NAME?</v>
          </cell>
          <cell r="V27" t="e">
            <v>#NAME?</v>
          </cell>
          <cell r="W27" t="e">
            <v>#NAME?</v>
          </cell>
          <cell r="X27" t="e">
            <v>#NAME?</v>
          </cell>
          <cell r="Y27" t="e">
            <v>#NAME?</v>
          </cell>
          <cell r="Z27" t="e">
            <v>#NAME?</v>
          </cell>
          <cell r="AA27" t="e">
            <v>#NAME?</v>
          </cell>
          <cell r="AE27" t="e">
            <v>#NAME?</v>
          </cell>
          <cell r="AF27" t="e">
            <v>#NAME?</v>
          </cell>
          <cell r="AG27" t="e">
            <v>#NAME?</v>
          </cell>
        </row>
      </sheetData>
      <sheetData sheetId="7">
        <row r="4">
          <cell r="D4">
            <v>1537.530029296875</v>
          </cell>
          <cell r="E4">
            <v>968.48800000000006</v>
          </cell>
          <cell r="F4">
            <v>1159.0170000000001</v>
          </cell>
          <cell r="G4">
            <v>1136.876</v>
          </cell>
          <cell r="H4">
            <v>825.82299999999998</v>
          </cell>
          <cell r="I4">
            <v>1214.4829999999999</v>
          </cell>
          <cell r="J4">
            <v>2381</v>
          </cell>
          <cell r="K4">
            <v>1436.05</v>
          </cell>
          <cell r="L4">
            <v>1436.05</v>
          </cell>
          <cell r="M4">
            <v>1655.25</v>
          </cell>
          <cell r="N4">
            <v>1.71</v>
          </cell>
          <cell r="R4">
            <v>-5.5919999999999987</v>
          </cell>
          <cell r="S4">
            <v>256.79899999999998</v>
          </cell>
          <cell r="T4">
            <v>239.87899999999999</v>
          </cell>
          <cell r="U4">
            <v>79.540000000000006</v>
          </cell>
          <cell r="V4">
            <v>253.62100000000001</v>
          </cell>
          <cell r="W4">
            <v>535.1</v>
          </cell>
          <cell r="X4">
            <v>161.49100000000001</v>
          </cell>
          <cell r="Y4">
            <v>226.45500000000001</v>
          </cell>
          <cell r="Z4">
            <v>208.5</v>
          </cell>
          <cell r="AA4">
            <v>212</v>
          </cell>
          <cell r="AB4">
            <v>-3.4229222304956259</v>
          </cell>
          <cell r="AF4">
            <v>1863547.8175999997</v>
          </cell>
          <cell r="AG4">
            <v>454.03100000000001</v>
          </cell>
          <cell r="AH4">
            <v>0.32948091636180249</v>
          </cell>
        </row>
        <row r="5">
          <cell r="D5">
            <v>3026</v>
          </cell>
          <cell r="E5">
            <v>4279</v>
          </cell>
          <cell r="F5">
            <v>4447</v>
          </cell>
          <cell r="G5">
            <v>4755</v>
          </cell>
          <cell r="H5">
            <v>4856</v>
          </cell>
          <cell r="I5">
            <v>4583</v>
          </cell>
          <cell r="J5">
            <v>4708.7269999999999</v>
          </cell>
          <cell r="K5">
            <v>4805.1900000000005</v>
          </cell>
          <cell r="L5">
            <v>4805.1900000000005</v>
          </cell>
          <cell r="M5">
            <v>5423.3330000000005</v>
          </cell>
          <cell r="N5">
            <v>5436</v>
          </cell>
          <cell r="R5">
            <v>1034</v>
          </cell>
          <cell r="S5">
            <v>1312</v>
          </cell>
          <cell r="T5">
            <v>1788</v>
          </cell>
          <cell r="U5">
            <v>1779</v>
          </cell>
          <cell r="V5">
            <v>1687</v>
          </cell>
          <cell r="W5">
            <v>1598.7860000000001</v>
          </cell>
          <cell r="X5">
            <v>1702.538</v>
          </cell>
          <cell r="Y5">
            <v>1834</v>
          </cell>
          <cell r="Z5">
            <v>1934.5</v>
          </cell>
          <cell r="AA5">
            <v>1728</v>
          </cell>
          <cell r="AB5">
            <v>0.19826204463973074</v>
          </cell>
          <cell r="AF5">
            <v>16132466.293999998</v>
          </cell>
          <cell r="AG5">
            <v>4320</v>
          </cell>
          <cell r="AH5">
            <v>0.26806714429444473</v>
          </cell>
        </row>
        <row r="6">
          <cell r="D6">
            <v>2611.2180673678913</v>
          </cell>
          <cell r="E6">
            <v>3095.1716743818047</v>
          </cell>
          <cell r="F6">
            <v>2826.8917740780853</v>
          </cell>
          <cell r="G6">
            <v>3018.7651733688517</v>
          </cell>
          <cell r="H6">
            <v>3368.1508869267614</v>
          </cell>
          <cell r="I6">
            <v>2735.0424603336828</v>
          </cell>
          <cell r="J6">
            <v>2092.596</v>
          </cell>
          <cell r="K6">
            <v>2365.3989999999999</v>
          </cell>
          <cell r="L6">
            <v>2365.3989999999999</v>
          </cell>
          <cell r="M6">
            <v>2410.9360000000001</v>
          </cell>
          <cell r="N6">
            <v>2534.5889999999999</v>
          </cell>
          <cell r="R6">
            <v>410.58328392166192</v>
          </cell>
          <cell r="S6">
            <v>340.3670694932045</v>
          </cell>
          <cell r="T6">
            <v>388.23359879996406</v>
          </cell>
          <cell r="U6">
            <v>643.16754795625832</v>
          </cell>
          <cell r="V6">
            <v>391.96688070659667</v>
          </cell>
          <cell r="W6">
            <v>211.24</v>
          </cell>
          <cell r="X6">
            <v>364.3</v>
          </cell>
          <cell r="Y6">
            <v>376.44200000000001</v>
          </cell>
          <cell r="Z6">
            <v>399.26800000000003</v>
          </cell>
          <cell r="AA6">
            <v>450.089</v>
          </cell>
          <cell r="AB6">
            <v>0.16137984921331561</v>
          </cell>
          <cell r="AF6">
            <v>344974000</v>
          </cell>
          <cell r="AG6">
            <v>59023</v>
          </cell>
          <cell r="AH6">
            <v>0.16643450111665051</v>
          </cell>
        </row>
        <row r="7">
          <cell r="D7">
            <v>1316.0502757438746</v>
          </cell>
          <cell r="E7">
            <v>1505.6390855573857</v>
          </cell>
          <cell r="F7">
            <v>1231.3290635542951</v>
          </cell>
          <cell r="G7">
            <v>1374.3616236137709</v>
          </cell>
          <cell r="H7">
            <v>1462.4516550062592</v>
          </cell>
          <cell r="I7">
            <v>1617.821822402082</v>
          </cell>
          <cell r="J7">
            <v>1391.922</v>
          </cell>
          <cell r="K7">
            <v>1984.0260000000001</v>
          </cell>
          <cell r="L7">
            <v>1984.0260000000001</v>
          </cell>
          <cell r="M7">
            <v>2371.9969999999998</v>
          </cell>
          <cell r="N7">
            <v>2301.9720000000002</v>
          </cell>
          <cell r="R7">
            <v>494.22286403333919</v>
          </cell>
          <cell r="S7">
            <v>329.54565996288619</v>
          </cell>
          <cell r="T7">
            <v>342.08814505936152</v>
          </cell>
          <cell r="U7">
            <v>566.1044505111405</v>
          </cell>
          <cell r="V7">
            <v>606.6619329429825</v>
          </cell>
          <cell r="W7">
            <v>130.03100000000001</v>
          </cell>
          <cell r="X7">
            <v>591.875</v>
          </cell>
          <cell r="Y7">
            <v>718.94500000000005</v>
          </cell>
          <cell r="Z7">
            <v>636.86599999999999</v>
          </cell>
          <cell r="AA7">
            <v>288.05700000000002</v>
          </cell>
          <cell r="AB7">
            <v>4.6304063585995259E-2</v>
          </cell>
          <cell r="AF7">
            <v>1210608.8422000001</v>
          </cell>
          <cell r="AG7" t="str">
            <v>#N/A N/A</v>
          </cell>
          <cell r="AH7" t="e">
            <v>#VALUE!</v>
          </cell>
        </row>
        <row r="8">
          <cell r="D8" t="str">
            <v>#N/A Invalid Security</v>
          </cell>
          <cell r="E8" t="str">
            <v>#N/A Invalid Security</v>
          </cell>
          <cell r="F8" t="str">
            <v>#N/A Invalid Security</v>
          </cell>
          <cell r="G8" t="str">
            <v>#N/A Invalid Security</v>
          </cell>
          <cell r="H8" t="str">
            <v>#N/A Invalid Security</v>
          </cell>
          <cell r="I8" t="str">
            <v>#N/A Invalid Security</v>
          </cell>
          <cell r="J8" t="str">
            <v>#N/A Invalid Security</v>
          </cell>
          <cell r="K8" t="str">
            <v>#N/A Invalid Security</v>
          </cell>
          <cell r="L8" t="str">
            <v>#N/A Invalid Security</v>
          </cell>
          <cell r="M8" t="str">
            <v>#N/A Invalid Security</v>
          </cell>
          <cell r="N8" t="str">
            <v>#N/A Invalid Security</v>
          </cell>
          <cell r="R8" t="str">
            <v>#N/A Invalid Security</v>
          </cell>
          <cell r="S8" t="str">
            <v>#N/A Invalid Security</v>
          </cell>
          <cell r="T8" t="str">
            <v>#N/A Invalid Security</v>
          </cell>
          <cell r="U8" t="str">
            <v>#N/A Invalid Security</v>
          </cell>
          <cell r="V8" t="str">
            <v>#N/A Invalid Security</v>
          </cell>
          <cell r="W8" t="str">
            <v>#N/A Invalid Security</v>
          </cell>
          <cell r="X8" t="str">
            <v>#N/A Invalid Security</v>
          </cell>
          <cell r="Y8" t="str">
            <v>#N/A Invalid Security</v>
          </cell>
          <cell r="Z8" t="str">
            <v>#N/A Invalid Security</v>
          </cell>
          <cell r="AA8" t="str">
            <v>#N/A Invalid Security</v>
          </cell>
          <cell r="AB8" t="e">
            <v>#VALUE!</v>
          </cell>
          <cell r="AF8" t="e">
            <v>#VALUE!</v>
          </cell>
          <cell r="AG8" t="str">
            <v>#N/A Invalid Security</v>
          </cell>
          <cell r="AH8" t="e">
            <v>#VALUE!</v>
          </cell>
        </row>
        <row r="9">
          <cell r="D9" t="str">
            <v>#N/A Invalid Security</v>
          </cell>
          <cell r="E9" t="str">
            <v>#N/A Invalid Security</v>
          </cell>
          <cell r="F9" t="str">
            <v>#N/A Invalid Security</v>
          </cell>
          <cell r="G9" t="str">
            <v>#N/A Invalid Security</v>
          </cell>
          <cell r="H9" t="str">
            <v>#N/A Invalid Security</v>
          </cell>
          <cell r="I9" t="str">
            <v>#N/A Invalid Security</v>
          </cell>
          <cell r="J9" t="str">
            <v>#N/A Invalid Security</v>
          </cell>
          <cell r="K9" t="str">
            <v>#N/A Invalid Security</v>
          </cell>
          <cell r="L9" t="str">
            <v>#N/A Invalid Security</v>
          </cell>
          <cell r="M9" t="str">
            <v>#N/A Invalid Security</v>
          </cell>
          <cell r="N9" t="str">
            <v>#N/A Invalid Security</v>
          </cell>
          <cell r="R9" t="str">
            <v>#N/A Invalid Security</v>
          </cell>
          <cell r="S9" t="str">
            <v>#N/A Invalid Security</v>
          </cell>
          <cell r="T9" t="str">
            <v>#N/A Invalid Security</v>
          </cell>
          <cell r="U9" t="str">
            <v>#N/A Invalid Security</v>
          </cell>
          <cell r="V9" t="str">
            <v>#N/A Invalid Security</v>
          </cell>
          <cell r="W9" t="str">
            <v>#N/A Invalid Security</v>
          </cell>
          <cell r="X9" t="str">
            <v>#N/A Invalid Security</v>
          </cell>
          <cell r="Y9" t="str">
            <v>#N/A Invalid Security</v>
          </cell>
          <cell r="Z9" t="str">
            <v>#N/A Invalid Security</v>
          </cell>
          <cell r="AA9" t="str">
            <v>#N/A Invalid Security</v>
          </cell>
          <cell r="AB9" t="e">
            <v>#VALUE!</v>
          </cell>
          <cell r="AF9" t="e">
            <v>#VALUE!</v>
          </cell>
          <cell r="AG9" t="str">
            <v>#N/A Invalid Security</v>
          </cell>
          <cell r="AH9" t="e">
            <v>#VALUE!</v>
          </cell>
        </row>
        <row r="10">
          <cell r="D10" t="str">
            <v>#N/A Invalid Security</v>
          </cell>
          <cell r="E10" t="str">
            <v>#N/A Invalid Security</v>
          </cell>
          <cell r="F10" t="str">
            <v>#N/A Invalid Security</v>
          </cell>
          <cell r="G10" t="str">
            <v>#N/A Invalid Security</v>
          </cell>
          <cell r="H10" t="str">
            <v>#N/A Invalid Security</v>
          </cell>
          <cell r="I10" t="str">
            <v>#N/A Invalid Security</v>
          </cell>
          <cell r="J10" t="str">
            <v>#N/A Invalid Security</v>
          </cell>
          <cell r="K10" t="str">
            <v>#N/A Invalid Security</v>
          </cell>
          <cell r="L10" t="str">
            <v>#N/A Invalid Security</v>
          </cell>
          <cell r="M10" t="str">
            <v>#N/A Invalid Security</v>
          </cell>
          <cell r="N10" t="str">
            <v>#N/A Invalid Security</v>
          </cell>
          <cell r="R10" t="str">
            <v>#N/A Invalid Security</v>
          </cell>
          <cell r="S10" t="str">
            <v>#N/A Invalid Security</v>
          </cell>
          <cell r="T10" t="str">
            <v>#N/A Invalid Security</v>
          </cell>
          <cell r="U10" t="str">
            <v>#N/A Invalid Security</v>
          </cell>
          <cell r="V10" t="str">
            <v>#N/A Invalid Security</v>
          </cell>
          <cell r="W10" t="str">
            <v>#N/A Invalid Security</v>
          </cell>
          <cell r="X10" t="str">
            <v>#N/A Invalid Security</v>
          </cell>
          <cell r="Y10" t="str">
            <v>#N/A Invalid Security</v>
          </cell>
          <cell r="Z10" t="str">
            <v>#N/A Invalid Security</v>
          </cell>
          <cell r="AA10" t="str">
            <v>#N/A Invalid Security</v>
          </cell>
          <cell r="AB10" t="e">
            <v>#VALUE!</v>
          </cell>
          <cell r="AF10" t="e">
            <v>#VALUE!</v>
          </cell>
          <cell r="AG10" t="str">
            <v>#N/A Invalid Security</v>
          </cell>
          <cell r="AH10" t="e">
            <v>#VALUE!</v>
          </cell>
        </row>
        <row r="12">
          <cell r="D12">
            <v>19.41</v>
          </cell>
          <cell r="E12">
            <v>121.467</v>
          </cell>
          <cell r="F12">
            <v>597.45899999999995</v>
          </cell>
          <cell r="G12">
            <v>1140.0999999999999</v>
          </cell>
          <cell r="H12">
            <v>1281.2670000000001</v>
          </cell>
          <cell r="I12">
            <v>873.26599999999996</v>
          </cell>
          <cell r="J12">
            <v>747.66700000000003</v>
          </cell>
          <cell r="K12">
            <v>925.529</v>
          </cell>
          <cell r="L12">
            <v>925.529</v>
          </cell>
          <cell r="M12">
            <v>1269.5</v>
          </cell>
          <cell r="N12">
            <v>1638.6670000000001</v>
          </cell>
          <cell r="R12">
            <v>-42.405999999999999</v>
          </cell>
          <cell r="S12">
            <v>164.953</v>
          </cell>
          <cell r="T12">
            <v>-310.202</v>
          </cell>
          <cell r="U12">
            <v>-41.49199999999999</v>
          </cell>
          <cell r="V12">
            <v>73.632999999999996</v>
          </cell>
          <cell r="W12">
            <v>95.378</v>
          </cell>
          <cell r="X12">
            <v>153.30600000000001</v>
          </cell>
          <cell r="Y12">
            <v>200</v>
          </cell>
          <cell r="Z12">
            <v>245</v>
          </cell>
          <cell r="AA12">
            <v>386</v>
          </cell>
          <cell r="AB12">
            <v>-7.2367623113777091E-3</v>
          </cell>
          <cell r="AF12">
            <v>2503022.2018599999</v>
          </cell>
          <cell r="AG12">
            <v>0</v>
          </cell>
          <cell r="AH12">
            <v>0</v>
          </cell>
        </row>
        <row r="13">
          <cell r="D13" t="str">
            <v>#N/A N/A</v>
          </cell>
          <cell r="E13" t="str">
            <v>#N/A N/A</v>
          </cell>
          <cell r="F13" t="str">
            <v>#N/A N/A</v>
          </cell>
          <cell r="G13">
            <v>63.901000000000003</v>
          </cell>
          <cell r="H13">
            <v>164.41200000000001</v>
          </cell>
          <cell r="I13">
            <v>1884.3009999999999</v>
          </cell>
          <cell r="J13">
            <v>2460</v>
          </cell>
          <cell r="K13">
            <v>2840.0830000000001</v>
          </cell>
          <cell r="L13">
            <v>2840.0830000000001</v>
          </cell>
          <cell r="M13">
            <v>3484</v>
          </cell>
          <cell r="N13">
            <v>3711</v>
          </cell>
          <cell r="R13" t="str">
            <v>#N/A N/A</v>
          </cell>
          <cell r="S13" t="str">
            <v>#N/A N/A</v>
          </cell>
          <cell r="T13">
            <v>1.3109999999999999</v>
          </cell>
          <cell r="U13">
            <v>13.891</v>
          </cell>
          <cell r="V13">
            <v>722.36900000000003</v>
          </cell>
          <cell r="W13">
            <v>987.4</v>
          </cell>
          <cell r="X13">
            <v>1084.636</v>
          </cell>
          <cell r="Y13">
            <v>1188</v>
          </cell>
          <cell r="Z13">
            <v>1383</v>
          </cell>
          <cell r="AA13">
            <v>1484</v>
          </cell>
          <cell r="AB13" t="e">
            <v>#VALUE!</v>
          </cell>
          <cell r="AF13">
            <v>6065596.502460001</v>
          </cell>
          <cell r="AG13">
            <v>0</v>
          </cell>
          <cell r="AH13">
            <v>0</v>
          </cell>
        </row>
        <row r="14">
          <cell r="D14">
            <v>162.28617135990481</v>
          </cell>
          <cell r="E14">
            <v>170.08244879909776</v>
          </cell>
          <cell r="F14">
            <v>186.99698885274773</v>
          </cell>
          <cell r="G14">
            <v>228.85201444854872</v>
          </cell>
          <cell r="H14">
            <v>267.86714872359329</v>
          </cell>
          <cell r="I14">
            <v>309.8903840359863</v>
          </cell>
          <cell r="J14">
            <v>334.41200000000003</v>
          </cell>
          <cell r="K14">
            <v>383.60599999999999</v>
          </cell>
          <cell r="L14">
            <v>383.60599999999999</v>
          </cell>
          <cell r="M14">
            <v>559.14599999999996</v>
          </cell>
          <cell r="N14">
            <v>624.55799999999999</v>
          </cell>
          <cell r="R14">
            <v>29.610900864533182</v>
          </cell>
          <cell r="S14">
            <v>41.164861619069249</v>
          </cell>
          <cell r="T14">
            <v>50.387071112575867</v>
          </cell>
          <cell r="U14">
            <v>44.154391920268566</v>
          </cell>
          <cell r="V14">
            <v>50.810673865580831</v>
          </cell>
          <cell r="W14">
            <v>46.506</v>
          </cell>
          <cell r="X14">
            <v>62.456000000000003</v>
          </cell>
          <cell r="Y14">
            <v>77.42</v>
          </cell>
          <cell r="Z14">
            <v>111.56</v>
          </cell>
          <cell r="AA14">
            <v>130.37800000000001</v>
          </cell>
          <cell r="AB14">
            <v>0.14245936656825076</v>
          </cell>
          <cell r="AF14">
            <v>397018.32837</v>
          </cell>
          <cell r="AG14" t="str">
            <v>#N/A N/A</v>
          </cell>
          <cell r="AH14" t="e">
            <v>#VALUE!</v>
          </cell>
        </row>
        <row r="15">
          <cell r="D15">
            <v>261.0880384881321</v>
          </cell>
          <cell r="E15">
            <v>375.7651779728115</v>
          </cell>
          <cell r="F15">
            <v>518.7585912216972</v>
          </cell>
          <cell r="G15">
            <v>1319.0511204533695</v>
          </cell>
          <cell r="H15">
            <v>1856.7172882308623</v>
          </cell>
          <cell r="I15">
            <v>2450.3012978888014</v>
          </cell>
          <cell r="J15">
            <v>1805.7850000000001</v>
          </cell>
          <cell r="K15">
            <v>1527.2629999999999</v>
          </cell>
          <cell r="L15">
            <v>1527.2629999999999</v>
          </cell>
          <cell r="M15">
            <v>1605.9780000000001</v>
          </cell>
          <cell r="N15">
            <v>1145.309</v>
          </cell>
          <cell r="R15">
            <v>172.78725854657284</v>
          </cell>
          <cell r="S15">
            <v>245.66976447831081</v>
          </cell>
          <cell r="T15">
            <v>680.62279578641642</v>
          </cell>
          <cell r="U15">
            <v>805.55632765129133</v>
          </cell>
          <cell r="V15">
            <v>1002.5483635215039</v>
          </cell>
          <cell r="W15">
            <v>590.03200000000004</v>
          </cell>
          <cell r="X15">
            <v>433.28800000000001</v>
          </cell>
          <cell r="Y15">
            <v>400.97800000000001</v>
          </cell>
          <cell r="Z15">
            <v>388.28100000000001</v>
          </cell>
          <cell r="AA15" t="str">
            <v>#N/A N/A</v>
          </cell>
          <cell r="AB15">
            <v>0.67055738942251386</v>
          </cell>
          <cell r="AF15">
            <v>200275723.824</v>
          </cell>
          <cell r="AG15">
            <v>1309</v>
          </cell>
          <cell r="AH15">
            <v>9.341944319700932E-3</v>
          </cell>
        </row>
        <row r="16">
          <cell r="D16" t="str">
            <v>#N/A Invalid Security</v>
          </cell>
          <cell r="E16" t="str">
            <v>#N/A Invalid Security</v>
          </cell>
          <cell r="F16" t="str">
            <v>#N/A Invalid Security</v>
          </cell>
          <cell r="G16" t="str">
            <v>#N/A Invalid Security</v>
          </cell>
          <cell r="H16" t="str">
            <v>#N/A Invalid Security</v>
          </cell>
          <cell r="I16" t="str">
            <v>#N/A Invalid Security</v>
          </cell>
          <cell r="J16" t="str">
            <v>#N/A Invalid Security</v>
          </cell>
          <cell r="K16" t="str">
            <v>#N/A Invalid Security</v>
          </cell>
          <cell r="L16" t="str">
            <v>#N/A Invalid Security</v>
          </cell>
          <cell r="M16" t="str">
            <v>#N/A Invalid Security</v>
          </cell>
          <cell r="N16" t="str">
            <v>#N/A Invalid Security</v>
          </cell>
          <cell r="R16" t="str">
            <v>#N/A Invalid Security</v>
          </cell>
          <cell r="S16" t="str">
            <v>#N/A Invalid Security</v>
          </cell>
          <cell r="T16" t="str">
            <v>#N/A Invalid Security</v>
          </cell>
          <cell r="U16" t="str">
            <v>#N/A Invalid Security</v>
          </cell>
          <cell r="V16" t="str">
            <v>#N/A Invalid Security</v>
          </cell>
          <cell r="W16" t="str">
            <v>#N/A Invalid Security</v>
          </cell>
          <cell r="X16" t="str">
            <v>#N/A Invalid Security</v>
          </cell>
          <cell r="Y16" t="str">
            <v>#N/A Invalid Security</v>
          </cell>
          <cell r="Z16" t="str">
            <v>#N/A Invalid Security</v>
          </cell>
          <cell r="AA16" t="str">
            <v>#N/A Invalid Security</v>
          </cell>
          <cell r="AB16" t="e">
            <v>#VALUE!</v>
          </cell>
          <cell r="AF16" t="e">
            <v>#VALUE!</v>
          </cell>
          <cell r="AG16" t="str">
            <v>#N/A Invalid Security</v>
          </cell>
          <cell r="AH16" t="e">
            <v>#VALUE!</v>
          </cell>
        </row>
        <row r="17">
          <cell r="D17" t="str">
            <v>#N/A Invalid Security</v>
          </cell>
          <cell r="E17" t="str">
            <v>#N/A Invalid Security</v>
          </cell>
          <cell r="F17" t="str">
            <v>#N/A Invalid Security</v>
          </cell>
          <cell r="G17" t="str">
            <v>#N/A Invalid Security</v>
          </cell>
          <cell r="H17" t="str">
            <v>#N/A Invalid Security</v>
          </cell>
          <cell r="I17" t="str">
            <v>#N/A Invalid Security</v>
          </cell>
          <cell r="J17" t="str">
            <v>#N/A Invalid Security</v>
          </cell>
          <cell r="K17" t="str">
            <v>#N/A Invalid Security</v>
          </cell>
          <cell r="L17" t="str">
            <v>#N/A Invalid Security</v>
          </cell>
          <cell r="M17" t="str">
            <v>#N/A Invalid Security</v>
          </cell>
          <cell r="N17" t="str">
            <v>#N/A Invalid Security</v>
          </cell>
          <cell r="R17" t="str">
            <v>#N/A Invalid Security</v>
          </cell>
          <cell r="S17" t="str">
            <v>#N/A Invalid Security</v>
          </cell>
          <cell r="T17" t="str">
            <v>#N/A Invalid Security</v>
          </cell>
          <cell r="U17" t="str">
            <v>#N/A Invalid Security</v>
          </cell>
          <cell r="V17" t="str">
            <v>#N/A Invalid Security</v>
          </cell>
          <cell r="W17" t="str">
            <v>#N/A Invalid Security</v>
          </cell>
          <cell r="X17" t="str">
            <v>#N/A Invalid Security</v>
          </cell>
          <cell r="Y17" t="str">
            <v>#N/A Invalid Security</v>
          </cell>
          <cell r="Z17" t="str">
            <v>#N/A Invalid Security</v>
          </cell>
          <cell r="AA17" t="str">
            <v>#N/A Invalid Security</v>
          </cell>
          <cell r="AB17" t="e">
            <v>#VALUE!</v>
          </cell>
          <cell r="AF17" t="e">
            <v>#VALUE!</v>
          </cell>
          <cell r="AG17" t="str">
            <v>#N/A Invalid Security</v>
          </cell>
          <cell r="AH17" t="e">
            <v>#VALUE!</v>
          </cell>
        </row>
        <row r="19">
          <cell r="D19">
            <v>1029.8403723984302</v>
          </cell>
          <cell r="E19">
            <v>1820.9365860580831</v>
          </cell>
          <cell r="F19">
            <v>2902.9718645357884</v>
          </cell>
          <cell r="G19">
            <v>4409.6938286090162</v>
          </cell>
          <cell r="H19">
            <v>6956.6486040022592</v>
          </cell>
          <cell r="I19">
            <v>9830.7988923554713</v>
          </cell>
          <cell r="J19">
            <v>12811.264999999999</v>
          </cell>
          <cell r="K19">
            <v>15692.869000000001</v>
          </cell>
          <cell r="L19">
            <v>15692.869000000001</v>
          </cell>
          <cell r="M19">
            <v>24358.607</v>
          </cell>
          <cell r="N19" t="str">
            <v>#N/A N/A</v>
          </cell>
          <cell r="R19">
            <v>939.08387653132615</v>
          </cell>
          <cell r="S19">
            <v>1534.1378260211868</v>
          </cell>
          <cell r="T19">
            <v>2066.9559695612302</v>
          </cell>
          <cell r="U19">
            <v>2784.5208256883543</v>
          </cell>
          <cell r="V19">
            <v>3396.5437012306138</v>
          </cell>
          <cell r="W19">
            <v>5211.25</v>
          </cell>
          <cell r="X19">
            <v>6626.7390000000005</v>
          </cell>
          <cell r="Y19">
            <v>8319.4249999999993</v>
          </cell>
          <cell r="Z19">
            <v>11043.844999999999</v>
          </cell>
          <cell r="AA19" t="str">
            <v>#N/A N/A</v>
          </cell>
          <cell r="AB19">
            <v>0.43664245195411877</v>
          </cell>
          <cell r="AF19">
            <v>1209679018.1815999</v>
          </cell>
          <cell r="AG19">
            <v>9035</v>
          </cell>
          <cell r="AH19">
            <v>9.7168096666598938E-3</v>
          </cell>
        </row>
        <row r="20">
          <cell r="D20">
            <v>390.14096545729814</v>
          </cell>
          <cell r="E20">
            <v>551.85489043903453</v>
          </cell>
          <cell r="F20">
            <v>797.14999601689271</v>
          </cell>
          <cell r="G20">
            <v>1100.5529686013285</v>
          </cell>
          <cell r="H20">
            <v>1358.8370913569654</v>
          </cell>
          <cell r="I20">
            <v>1594.0594824729067</v>
          </cell>
          <cell r="J20">
            <v>1609.6100000000001</v>
          </cell>
          <cell r="K20">
            <v>1700.848</v>
          </cell>
          <cell r="L20">
            <v>1700.848</v>
          </cell>
          <cell r="M20" t="str">
            <v>#N/A N/A</v>
          </cell>
          <cell r="N20" t="str">
            <v>#N/A N/A</v>
          </cell>
          <cell r="R20">
            <v>295.29565571541917</v>
          </cell>
          <cell r="S20">
            <v>445.15471324266315</v>
          </cell>
          <cell r="T20">
            <v>598.98380097457846</v>
          </cell>
          <cell r="U20">
            <v>718.72582290071807</v>
          </cell>
          <cell r="V20">
            <v>664.56943017438039</v>
          </cell>
          <cell r="W20">
            <v>660.44600000000003</v>
          </cell>
          <cell r="X20">
            <v>691.76400000000001</v>
          </cell>
          <cell r="Y20">
            <v>722.553</v>
          </cell>
          <cell r="Z20" t="str">
            <v>#N/A N/A</v>
          </cell>
          <cell r="AA20" t="str">
            <v>#N/A N/A</v>
          </cell>
          <cell r="AB20">
            <v>0.34514384982297752</v>
          </cell>
          <cell r="AF20">
            <v>428416724.59999996</v>
          </cell>
          <cell r="AG20">
            <v>42137</v>
          </cell>
          <cell r="AH20">
            <v>0.12919209579253976</v>
          </cell>
        </row>
        <row r="21">
          <cell r="D21" t="str">
            <v>#N/A Invalid Security</v>
          </cell>
          <cell r="E21" t="str">
            <v>#N/A Invalid Security</v>
          </cell>
          <cell r="F21" t="str">
            <v>#N/A Invalid Security</v>
          </cell>
          <cell r="G21" t="str">
            <v>#N/A Invalid Security</v>
          </cell>
          <cell r="H21" t="str">
            <v>#N/A Invalid Security</v>
          </cell>
          <cell r="I21" t="str">
            <v>#N/A Invalid Security</v>
          </cell>
          <cell r="J21" t="str">
            <v>#N/A Invalid Security</v>
          </cell>
          <cell r="K21" t="str">
            <v>#N/A Invalid Security</v>
          </cell>
          <cell r="L21" t="str">
            <v>#N/A Invalid Security</v>
          </cell>
          <cell r="M21" t="str">
            <v>#N/A Invalid Security</v>
          </cell>
          <cell r="N21" t="str">
            <v>#N/A Invalid Security</v>
          </cell>
          <cell r="R21" t="str">
            <v>#N/A Invalid Security</v>
          </cell>
          <cell r="S21" t="str">
            <v>#N/A Invalid Security</v>
          </cell>
          <cell r="T21" t="str">
            <v>#N/A Invalid Security</v>
          </cell>
          <cell r="U21" t="str">
            <v>#N/A Invalid Security</v>
          </cell>
          <cell r="V21" t="str">
            <v>#N/A Invalid Security</v>
          </cell>
          <cell r="W21" t="str">
            <v>#N/A Invalid Security</v>
          </cell>
          <cell r="X21" t="str">
            <v>#N/A Invalid Security</v>
          </cell>
          <cell r="Y21" t="str">
            <v>#N/A Invalid Security</v>
          </cell>
          <cell r="Z21" t="str">
            <v>#N/A Invalid Security</v>
          </cell>
          <cell r="AA21" t="str">
            <v>#N/A Invalid Security</v>
          </cell>
          <cell r="AB21" t="e">
            <v>#VALUE!</v>
          </cell>
          <cell r="AF21" t="e">
            <v>#VALUE!</v>
          </cell>
          <cell r="AG21" t="str">
            <v>#N/A Invalid Security</v>
          </cell>
          <cell r="AH21" t="e">
            <v>#VALUE!</v>
          </cell>
        </row>
        <row r="22">
          <cell r="D22" t="str">
            <v>#N/A Invalid Security</v>
          </cell>
          <cell r="E22" t="str">
            <v>#N/A Invalid Security</v>
          </cell>
          <cell r="F22" t="str">
            <v>#N/A Invalid Security</v>
          </cell>
          <cell r="G22" t="str">
            <v>#N/A Invalid Security</v>
          </cell>
          <cell r="H22" t="str">
            <v>#N/A Invalid Security</v>
          </cell>
          <cell r="I22" t="str">
            <v>#N/A Invalid Security</v>
          </cell>
          <cell r="J22" t="str">
            <v>#N/A Invalid Security</v>
          </cell>
          <cell r="K22" t="str">
            <v>#N/A Invalid Security</v>
          </cell>
          <cell r="L22" t="str">
            <v>#N/A Invalid Security</v>
          </cell>
          <cell r="M22" t="str">
            <v>#N/A Invalid Security</v>
          </cell>
          <cell r="N22" t="str">
            <v>#N/A Invalid Security</v>
          </cell>
          <cell r="R22" t="str">
            <v>#N/A Invalid Security</v>
          </cell>
          <cell r="S22" t="str">
            <v>#N/A Invalid Security</v>
          </cell>
          <cell r="T22" t="str">
            <v>#N/A Invalid Security</v>
          </cell>
          <cell r="U22" t="str">
            <v>#N/A Invalid Security</v>
          </cell>
          <cell r="V22" t="str">
            <v>#N/A Invalid Security</v>
          </cell>
          <cell r="W22" t="str">
            <v>#N/A Invalid Security</v>
          </cell>
          <cell r="X22" t="str">
            <v>#N/A Invalid Security</v>
          </cell>
          <cell r="Y22" t="str">
            <v>#N/A Invalid Security</v>
          </cell>
          <cell r="Z22" t="str">
            <v>#N/A Invalid Security</v>
          </cell>
          <cell r="AA22" t="str">
            <v>#N/A Invalid Security</v>
          </cell>
          <cell r="AB22" t="e">
            <v>#VALUE!</v>
          </cell>
          <cell r="AF22" t="e">
            <v>#VALUE!</v>
          </cell>
          <cell r="AG22" t="str">
            <v>#N/A Invalid Security</v>
          </cell>
          <cell r="AH22" t="e">
            <v>#VALUE!</v>
          </cell>
        </row>
        <row r="24">
          <cell r="D24">
            <v>14684.034249539716</v>
          </cell>
          <cell r="E24">
            <v>18371.153963073441</v>
          </cell>
          <cell r="F24">
            <v>15467.813947774936</v>
          </cell>
          <cell r="G24">
            <v>11869.037938899592</v>
          </cell>
          <cell r="H24">
            <v>8208.1805936976161</v>
          </cell>
          <cell r="I24">
            <v>7690.0203554510026</v>
          </cell>
          <cell r="J24">
            <v>5755.9059999999999</v>
          </cell>
          <cell r="K24">
            <v>5362.28</v>
          </cell>
          <cell r="L24">
            <v>5362.28</v>
          </cell>
          <cell r="M24">
            <v>5032.241</v>
          </cell>
          <cell r="N24">
            <v>4862.9650000000001</v>
          </cell>
          <cell r="R24">
            <v>5629.0336743533308</v>
          </cell>
          <cell r="S24">
            <v>3921.66746910136</v>
          </cell>
          <cell r="T24">
            <v>2081.2896777645383</v>
          </cell>
          <cell r="U24">
            <v>-314.27101928492425</v>
          </cell>
          <cell r="V24">
            <v>-287.70620770155375</v>
          </cell>
          <cell r="W24">
            <v>-217.405</v>
          </cell>
          <cell r="X24">
            <v>321.85399999999998</v>
          </cell>
          <cell r="Y24">
            <v>350.03100000000001</v>
          </cell>
          <cell r="Z24">
            <v>484.387</v>
          </cell>
          <cell r="AA24">
            <v>91.701000000000008</v>
          </cell>
          <cell r="AB24">
            <v>-1.3821995421452367</v>
          </cell>
          <cell r="AF24">
            <v>1590234525.0000002</v>
          </cell>
          <cell r="AG24">
            <v>0</v>
          </cell>
          <cell r="AH24">
            <v>0</v>
          </cell>
        </row>
        <row r="25">
          <cell r="D25">
            <v>60420</v>
          </cell>
          <cell r="E25">
            <v>58437</v>
          </cell>
          <cell r="F25">
            <v>62484</v>
          </cell>
          <cell r="G25">
            <v>69943</v>
          </cell>
          <cell r="H25">
            <v>73723</v>
          </cell>
          <cell r="I25">
            <v>77849</v>
          </cell>
          <cell r="J25">
            <v>86458.87</v>
          </cell>
          <cell r="K25">
            <v>99618.69</v>
          </cell>
          <cell r="L25">
            <v>99618.69</v>
          </cell>
          <cell r="M25">
            <v>109875</v>
          </cell>
          <cell r="N25">
            <v>104446</v>
          </cell>
          <cell r="R25">
            <v>23255</v>
          </cell>
          <cell r="S25">
            <v>26830</v>
          </cell>
          <cell r="T25">
            <v>29927</v>
          </cell>
          <cell r="U25">
            <v>30923</v>
          </cell>
          <cell r="V25">
            <v>30519</v>
          </cell>
          <cell r="W25">
            <v>31935.125</v>
          </cell>
          <cell r="X25">
            <v>34080.556000000004</v>
          </cell>
          <cell r="Y25">
            <v>37820.444000000003</v>
          </cell>
          <cell r="Z25">
            <v>39029.25</v>
          </cell>
          <cell r="AA25">
            <v>36460</v>
          </cell>
          <cell r="AB25">
            <v>9.9651553751358479E-2</v>
          </cell>
          <cell r="AF25">
            <v>357402617.2379961</v>
          </cell>
          <cell r="AG25">
            <v>22645</v>
          </cell>
          <cell r="AH25">
            <v>7.7161793418499061E-2</v>
          </cell>
        </row>
        <row r="26">
          <cell r="D26">
            <v>77891.865286381581</v>
          </cell>
          <cell r="E26">
            <v>77236.588889113671</v>
          </cell>
          <cell r="F26">
            <v>77793.852250731507</v>
          </cell>
          <cell r="G26">
            <v>84029.399944392964</v>
          </cell>
          <cell r="H26">
            <v>82293.356199262082</v>
          </cell>
          <cell r="I26">
            <v>82305.432648522255</v>
          </cell>
          <cell r="J26">
            <v>75422.213000000003</v>
          </cell>
          <cell r="K26">
            <v>75257.81</v>
          </cell>
          <cell r="L26">
            <v>75257.81</v>
          </cell>
          <cell r="M26">
            <v>77596.312999999995</v>
          </cell>
          <cell r="N26">
            <v>83665.286999999997</v>
          </cell>
          <cell r="R26">
            <v>1775.1442183763859</v>
          </cell>
          <cell r="S26">
            <v>4343.4301803439139</v>
          </cell>
          <cell r="T26">
            <v>6145.3099566881683</v>
          </cell>
          <cell r="U26">
            <v>3197.8283387084248</v>
          </cell>
          <cell r="V26">
            <v>6785.1611564677114</v>
          </cell>
          <cell r="W26">
            <v>3921.2820000000002</v>
          </cell>
          <cell r="X26">
            <v>4879.0330000000004</v>
          </cell>
          <cell r="Y26">
            <v>6581.5730000000003</v>
          </cell>
          <cell r="Z26">
            <v>6897.95</v>
          </cell>
          <cell r="AA26">
            <v>7538.2570000000005</v>
          </cell>
          <cell r="AB26">
            <v>0.21676628698033173</v>
          </cell>
          <cell r="AF26">
            <v>1949444099.622</v>
          </cell>
          <cell r="AG26">
            <v>1063145</v>
          </cell>
          <cell r="AH26">
            <v>0.53122266341540891</v>
          </cell>
        </row>
        <row r="27">
          <cell r="D27" t="str">
            <v>#N/A Invalid Security</v>
          </cell>
          <cell r="E27" t="str">
            <v>#N/A Invalid Security</v>
          </cell>
          <cell r="F27" t="str">
            <v>#N/A Invalid Security</v>
          </cell>
          <cell r="G27" t="str">
            <v>#N/A Invalid Security</v>
          </cell>
          <cell r="H27" t="str">
            <v>#N/A Invalid Security</v>
          </cell>
          <cell r="I27" t="str">
            <v>#N/A Invalid Security</v>
          </cell>
          <cell r="J27" t="str">
            <v>#N/A Invalid Security</v>
          </cell>
          <cell r="K27" t="str">
            <v>#N/A Invalid Security</v>
          </cell>
          <cell r="L27" t="str">
            <v>#N/A Invalid Security</v>
          </cell>
          <cell r="M27" t="str">
            <v>#N/A Invalid Security</v>
          </cell>
          <cell r="N27" t="str">
            <v>#N/A Invalid Security</v>
          </cell>
          <cell r="R27" t="str">
            <v>#N/A Invalid Security</v>
          </cell>
          <cell r="S27" t="str">
            <v>#N/A Invalid Security</v>
          </cell>
          <cell r="T27" t="str">
            <v>#N/A Invalid Security</v>
          </cell>
          <cell r="U27" t="str">
            <v>#N/A Invalid Security</v>
          </cell>
          <cell r="V27" t="str">
            <v>#N/A Invalid Security</v>
          </cell>
          <cell r="W27" t="str">
            <v>#N/A Invalid Security</v>
          </cell>
          <cell r="X27" t="str">
            <v>#N/A Invalid Security</v>
          </cell>
          <cell r="Y27" t="str">
            <v>#N/A Invalid Security</v>
          </cell>
          <cell r="Z27" t="str">
            <v>#N/A Invalid Security</v>
          </cell>
          <cell r="AA27" t="str">
            <v>#N/A Invalid Security</v>
          </cell>
          <cell r="AB27" t="e">
            <v>#VALUE!</v>
          </cell>
          <cell r="AF27" t="e">
            <v>#VALUE!</v>
          </cell>
          <cell r="AG27" t="str">
            <v>#N/A Invalid Security</v>
          </cell>
          <cell r="AH27" t="e">
            <v>#VALUE!</v>
          </cell>
        </row>
        <row r="29">
          <cell r="D29">
            <v>21795.55</v>
          </cell>
          <cell r="E29">
            <v>23650.562999999998</v>
          </cell>
          <cell r="F29">
            <v>29321</v>
          </cell>
          <cell r="G29">
            <v>37905</v>
          </cell>
          <cell r="H29">
            <v>50175</v>
          </cell>
          <cell r="I29">
            <v>59825</v>
          </cell>
          <cell r="J29">
            <v>53014.675999999999</v>
          </cell>
          <cell r="K29">
            <v>63426.059000000001</v>
          </cell>
          <cell r="L29">
            <v>63426.059000000001</v>
          </cell>
          <cell r="M29">
            <v>83775.199999999997</v>
          </cell>
          <cell r="N29">
            <v>94915.125</v>
          </cell>
          <cell r="R29">
            <v>9836.4939999999988</v>
          </cell>
          <cell r="S29">
            <v>11777</v>
          </cell>
          <cell r="T29">
            <v>13593</v>
          </cell>
          <cell r="U29">
            <v>15722</v>
          </cell>
          <cell r="V29">
            <v>17905</v>
          </cell>
          <cell r="W29">
            <v>26154.543000000001</v>
          </cell>
          <cell r="X29">
            <v>31406.085999999999</v>
          </cell>
          <cell r="Y29">
            <v>37031.582999999999</v>
          </cell>
          <cell r="Z29">
            <v>42778.444000000003</v>
          </cell>
          <cell r="AA29">
            <v>48927</v>
          </cell>
          <cell r="AB29">
            <v>0.16920093374132916</v>
          </cell>
          <cell r="AF29">
            <v>391056711.45661998</v>
          </cell>
          <cell r="AG29">
            <v>5241</v>
          </cell>
          <cell r="AH29">
            <v>1.5811342806920588E-2</v>
          </cell>
        </row>
        <row r="30">
          <cell r="D30">
            <v>37491</v>
          </cell>
          <cell r="E30">
            <v>42905</v>
          </cell>
          <cell r="F30">
            <v>65225</v>
          </cell>
          <cell r="G30">
            <v>108249</v>
          </cell>
          <cell r="H30">
            <v>156508</v>
          </cell>
          <cell r="I30">
            <v>170910</v>
          </cell>
          <cell r="J30">
            <v>180253.06299999999</v>
          </cell>
          <cell r="K30">
            <v>196756.68799999999</v>
          </cell>
          <cell r="L30">
            <v>196756.68799999999</v>
          </cell>
          <cell r="M30">
            <v>205691.5</v>
          </cell>
          <cell r="N30">
            <v>204468</v>
          </cell>
          <cell r="R30">
            <v>12474</v>
          </cell>
          <cell r="S30">
            <v>19412</v>
          </cell>
          <cell r="T30">
            <v>35604</v>
          </cell>
          <cell r="U30">
            <v>58518</v>
          </cell>
          <cell r="V30">
            <v>55756</v>
          </cell>
          <cell r="W30">
            <v>59728.529000000002</v>
          </cell>
          <cell r="X30">
            <v>64805.940999999999</v>
          </cell>
          <cell r="Y30">
            <v>70473.5</v>
          </cell>
          <cell r="Z30" t="str">
            <v>#N/A N/A</v>
          </cell>
          <cell r="AA30" t="str">
            <v>#N/A N/A</v>
          </cell>
          <cell r="AB30">
            <v>0.67402232288981745</v>
          </cell>
          <cell r="AF30">
            <v>575074746.68000007</v>
          </cell>
          <cell r="AG30">
            <v>31040</v>
          </cell>
          <cell r="AH30">
            <v>7.0765662300295754E-2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I Company Debt with Ownership"/>
      <sheetName val="Sheet1 (2)"/>
      <sheetName val="__FDSCACHE__"/>
      <sheetName val="Company at a Glance"/>
    </sheetNames>
    <sheetDataSet>
      <sheetData sheetId="0">
        <row r="9">
          <cell r="O9">
            <v>0.97428300000000001</v>
          </cell>
          <cell r="P9">
            <v>0.97428300000000001</v>
          </cell>
        </row>
        <row r="10">
          <cell r="O10">
            <v>0.97278200000000004</v>
          </cell>
          <cell r="P10">
            <v>0.98094700000000001</v>
          </cell>
        </row>
        <row r="19">
          <cell r="O19">
            <v>0.96987800000000002</v>
          </cell>
          <cell r="P19">
            <v>0.98662499999999997</v>
          </cell>
        </row>
        <row r="20">
          <cell r="O20">
            <v>0.94798300000000002</v>
          </cell>
          <cell r="P20">
            <v>0.96640599999999999</v>
          </cell>
        </row>
        <row r="21">
          <cell r="O21">
            <v>0.96928599999999998</v>
          </cell>
          <cell r="P21">
            <v>0.997587</v>
          </cell>
        </row>
        <row r="22">
          <cell r="O22">
            <v>0.98566699999999996</v>
          </cell>
          <cell r="P22">
            <v>0.94277500000000003</v>
          </cell>
        </row>
        <row r="23">
          <cell r="O23">
            <v>0.97726400000000002</v>
          </cell>
          <cell r="P23">
            <v>0.96614</v>
          </cell>
        </row>
        <row r="24">
          <cell r="O24">
            <v>0.95484400000000003</v>
          </cell>
          <cell r="P24">
            <v>0.9647</v>
          </cell>
        </row>
        <row r="25">
          <cell r="O25">
            <v>0.98739500000000002</v>
          </cell>
          <cell r="P25">
            <v>1.0147139999999999</v>
          </cell>
        </row>
        <row r="26">
          <cell r="O26" t="str">
            <v xml:space="preserve"> </v>
          </cell>
          <cell r="P26" t="str">
            <v xml:space="preserve"> </v>
          </cell>
        </row>
        <row r="27">
          <cell r="O27">
            <v>1.0195099999999999</v>
          </cell>
          <cell r="P27">
            <v>1.0306599999999999</v>
          </cell>
        </row>
        <row r="28">
          <cell r="O28">
            <v>0.97566200000000003</v>
          </cell>
          <cell r="P28">
            <v>0.97566200000000003</v>
          </cell>
        </row>
        <row r="29">
          <cell r="O29">
            <v>0.97290299999999996</v>
          </cell>
          <cell r="P29">
            <v>0.97290299999999996</v>
          </cell>
        </row>
        <row r="30">
          <cell r="O30">
            <v>0.969611</v>
          </cell>
          <cell r="P30">
            <v>0.96557999999999999</v>
          </cell>
        </row>
        <row r="31">
          <cell r="O31">
            <v>0.98050499999999996</v>
          </cell>
          <cell r="P31">
            <v>1.00732</v>
          </cell>
        </row>
        <row r="32">
          <cell r="O32" t="str">
            <v xml:space="preserve"> </v>
          </cell>
          <cell r="P32" t="str">
            <v xml:space="preserve"> </v>
          </cell>
        </row>
        <row r="33">
          <cell r="O33">
            <v>0.98662499999999997</v>
          </cell>
          <cell r="P33">
            <v>0.98662499999999997</v>
          </cell>
        </row>
        <row r="34">
          <cell r="O34">
            <v>0.98662499999999997</v>
          </cell>
          <cell r="P34">
            <v>0.99715500000000001</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nn DCF Assumptions (LBO)"/>
      <sheetName val="Wynn Financials (LBO)"/>
      <sheetName val="Wynn LBO Assumptions"/>
      <sheetName val="LBO_Summary"/>
      <sheetName val="Wynn LBO Calcs"/>
      <sheetName val="Unused Sheets ---&gt;"/>
      <sheetName val="LBO Analysis - MBA Only"/>
      <sheetName val="LBO_Summary (2)"/>
      <sheetName val="LBO_Summary (prelim)"/>
      <sheetName val="DCF Solution"/>
      <sheetName val="&gt;&gt;&gt; Original Data"/>
      <sheetName val="Cashflow Statement"/>
      <sheetName val="Income Statement"/>
      <sheetName val="Balance Sheet"/>
    </sheetNames>
    <sheetDataSet>
      <sheetData sheetId="0" refreshError="1">
        <row r="71">
          <cell r="O71">
            <v>300000</v>
          </cell>
        </row>
        <row r="90">
          <cell r="B90" t="str">
            <v>Inventory (% of COGS)</v>
          </cell>
          <cell r="C90" t="str">
            <v>[%]</v>
          </cell>
          <cell r="D90" t="str">
            <v>[calc],[input]</v>
          </cell>
          <cell r="F90">
            <v>3.5928475416120487E-2</v>
          </cell>
          <cell r="G90">
            <v>5.0143139957918303E-2</v>
          </cell>
          <cell r="H90">
            <v>4.4583540442673035E-2</v>
          </cell>
          <cell r="I90">
            <v>2.7536488296350411E-2</v>
          </cell>
          <cell r="J90">
            <v>1.865167789004463E-2</v>
          </cell>
          <cell r="K90">
            <v>3.5368664400621377E-2</v>
          </cell>
          <cell r="O90">
            <v>3.5368664400621377E-2</v>
          </cell>
          <cell r="P90">
            <v>3.5368664400621377E-2</v>
          </cell>
          <cell r="Q90">
            <v>3.5368664400621377E-2</v>
          </cell>
          <cell r="R90">
            <v>3.5368664400621377E-2</v>
          </cell>
          <cell r="S90">
            <v>3.5368664400621377E-2</v>
          </cell>
          <cell r="T90">
            <v>3.5368664400621377E-2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49AFD-2313-4DA4-AEB5-169A17F3D0B8}">
  <dimension ref="A1:CT129"/>
  <sheetViews>
    <sheetView showGridLines="0" tabSelected="1" workbookViewId="0">
      <selection activeCell="B10" sqref="B10"/>
    </sheetView>
  </sheetViews>
  <sheetFormatPr defaultColWidth="0" defaultRowHeight="14.4" zeroHeight="1"/>
  <cols>
    <col min="1" max="1" width="2.77734375" customWidth="1"/>
    <col min="2" max="2" width="31.44140625" customWidth="1"/>
    <col min="3" max="3" width="8.44140625" customWidth="1"/>
    <col min="4" max="5" width="0" hidden="1" customWidth="1"/>
    <col min="6" max="18" width="7.109375" customWidth="1"/>
    <col min="19" max="19" width="3.33203125" customWidth="1"/>
    <col min="20" max="20" width="6.109375" bestFit="1" customWidth="1"/>
    <col min="21" max="21" width="5.44140625" customWidth="1"/>
    <col min="22" max="22" width="2.109375" customWidth="1"/>
    <col min="23" max="98" width="0" hidden="1" customWidth="1"/>
    <col min="99" max="16384" width="8.88671875" hidden="1"/>
  </cols>
  <sheetData>
    <row r="1" spans="1:98" s="144" customFormat="1" ht="13.2">
      <c r="A1" s="153" t="str">
        <f>'DCF - Assumptions'!$E$8&amp;" | Discounted Cash Flows - Cashflow Summary"</f>
        <v>Tapestry | Discounted Cash Flows - Cashflow Summary</v>
      </c>
      <c r="B1" s="152"/>
      <c r="T1" s="151" t="str">
        <f>IF(T6=U6,"OK","Check")</f>
        <v>OK</v>
      </c>
      <c r="U1" s="151" t="str">
        <f>IF(T5=U5,"OK","Check")</f>
        <v>OK</v>
      </c>
    </row>
    <row r="2" spans="1:98" s="147" customFormat="1" ht="1.95" customHeight="1">
      <c r="A2" s="150"/>
      <c r="S2" s="149"/>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row>
    <row r="3" spans="1:98" s="143" customFormat="1" ht="3" customHeight="1">
      <c r="A3" s="146"/>
      <c r="S3" s="145"/>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row>
    <row r="4" spans="1:98" s="141" customFormat="1" ht="11.25" customHeight="1">
      <c r="A4" s="142"/>
      <c r="B4" s="1"/>
      <c r="C4" s="1"/>
      <c r="D4" s="1"/>
      <c r="E4" s="1"/>
      <c r="F4" s="1"/>
      <c r="G4" s="1"/>
      <c r="H4" s="1"/>
      <c r="I4" s="1"/>
      <c r="J4" s="1"/>
      <c r="K4" s="1"/>
      <c r="L4" s="1"/>
      <c r="M4" s="1"/>
      <c r="N4" s="1"/>
      <c r="O4" s="1"/>
      <c r="P4" s="1"/>
      <c r="Q4" s="1"/>
      <c r="R4" s="1"/>
      <c r="S4" s="53"/>
      <c r="T4" s="53"/>
      <c r="U4" s="53"/>
      <c r="V4" s="53"/>
    </row>
    <row r="5" spans="1:98">
      <c r="B5" s="66" t="s">
        <v>80</v>
      </c>
      <c r="C5" s="65"/>
      <c r="D5" s="65"/>
      <c r="E5" s="65"/>
      <c r="F5" s="65"/>
      <c r="G5" s="65"/>
      <c r="H5" s="65"/>
      <c r="I5" s="65"/>
      <c r="J5" s="65"/>
      <c r="K5" s="65"/>
      <c r="L5" s="65"/>
      <c r="M5" s="65"/>
      <c r="N5" s="65"/>
      <c r="O5" s="65"/>
      <c r="P5" s="65"/>
      <c r="Q5" s="65"/>
      <c r="R5" s="64"/>
      <c r="S5" s="53"/>
      <c r="T5" s="3">
        <f>ROWS(B5:B107)</f>
        <v>103</v>
      </c>
      <c r="U5" s="2">
        <v>103</v>
      </c>
      <c r="V5" s="53"/>
    </row>
    <row r="6" spans="1:98">
      <c r="B6" s="117"/>
      <c r="C6" s="116"/>
      <c r="D6" s="116"/>
      <c r="E6" s="116"/>
      <c r="F6" s="116"/>
      <c r="G6" s="116"/>
      <c r="H6" s="116"/>
      <c r="I6" s="133" t="s">
        <v>29</v>
      </c>
      <c r="J6" s="133"/>
      <c r="K6" s="63"/>
      <c r="L6" s="63"/>
      <c r="M6" s="63"/>
      <c r="N6" s="63"/>
      <c r="O6" s="63"/>
      <c r="P6" s="63"/>
      <c r="Q6" s="63"/>
      <c r="R6" s="62"/>
      <c r="S6" s="53"/>
      <c r="T6" s="3">
        <f>SUM(T7:T107)</f>
        <v>90</v>
      </c>
      <c r="U6" s="2">
        <v>90</v>
      </c>
      <c r="V6" s="53"/>
    </row>
    <row r="7" spans="1:98">
      <c r="B7" s="52" t="s">
        <v>28</v>
      </c>
      <c r="C7" s="49"/>
      <c r="D7" s="49"/>
      <c r="E7" s="49"/>
      <c r="F7" s="49">
        <f>'DCF - Assumptions'!F$7</f>
        <v>2014</v>
      </c>
      <c r="G7" s="49">
        <f>'DCF - Assumptions'!G$7</f>
        <v>2015</v>
      </c>
      <c r="H7" s="49">
        <f>'DCF - Assumptions'!H$7</f>
        <v>2016</v>
      </c>
      <c r="I7" s="49">
        <f>'DCF - Assumptions'!I$7</f>
        <v>2017</v>
      </c>
      <c r="J7" s="49">
        <f>'DCF - Assumptions'!J$7</f>
        <v>2018</v>
      </c>
      <c r="K7" s="60">
        <f>'DCF - Assumptions'!K$7</f>
        <v>2019</v>
      </c>
      <c r="L7" s="60">
        <f>'DCF - Assumptions'!L$7</f>
        <v>2020</v>
      </c>
      <c r="M7" s="60">
        <f>'DCF - Assumptions'!M$7</f>
        <v>2021</v>
      </c>
      <c r="N7" s="60">
        <f>'DCF - Assumptions'!N$7</f>
        <v>2022</v>
      </c>
      <c r="O7" s="60">
        <f>'DCF - Assumptions'!O$7</f>
        <v>2023</v>
      </c>
      <c r="P7" s="61">
        <f>'DCF - Assumptions'!P$7</f>
        <v>2024</v>
      </c>
      <c r="Q7" s="60">
        <f>'DCF - Assumptions'!Q$7</f>
        <v>2025</v>
      </c>
      <c r="R7" s="59">
        <f>'DCF - Assumptions'!R$7</f>
        <v>2026</v>
      </c>
      <c r="S7" s="53"/>
      <c r="T7" s="3">
        <f>IF(NOT(ISBLANK(B7)), 1, 0)</f>
        <v>1</v>
      </c>
      <c r="U7" s="2">
        <v>1</v>
      </c>
      <c r="V7" s="53"/>
    </row>
    <row r="8" spans="1:98">
      <c r="B8" s="19" t="str">
        <f>'DCF - Financials'!B9</f>
        <v>Coach revenues</v>
      </c>
      <c r="C8" s="18"/>
      <c r="D8" s="18"/>
      <c r="E8" s="18"/>
      <c r="F8" s="17">
        <f>'DCF - Financials'!F9</f>
        <v>4806.2259999999997</v>
      </c>
      <c r="G8" s="17">
        <f>'DCF - Financials'!G9</f>
        <v>4191.6000000000004</v>
      </c>
      <c r="H8" s="17">
        <f>'DCF - Financials'!H9</f>
        <v>4147.1000000000004</v>
      </c>
      <c r="I8" s="17">
        <f>'DCF - Financials'!I9</f>
        <v>4114.7</v>
      </c>
      <c r="J8" s="17">
        <f>'DCF - Financials'!J9</f>
        <v>4221.5</v>
      </c>
      <c r="K8" s="17">
        <f>'DCF - Financials'!K9</f>
        <v>0</v>
      </c>
      <c r="L8" s="17">
        <f>'DCF - Financials'!L9</f>
        <v>0</v>
      </c>
      <c r="M8" s="17">
        <f>'DCF - Financials'!M9</f>
        <v>0</v>
      </c>
      <c r="N8" s="17">
        <f>'DCF - Financials'!N9</f>
        <v>0</v>
      </c>
      <c r="O8" s="17">
        <f>'DCF - Financials'!O9</f>
        <v>0</v>
      </c>
      <c r="P8" s="17">
        <f>'DCF - Financials'!P9</f>
        <v>0</v>
      </c>
      <c r="Q8" s="17">
        <f>'DCF - Financials'!Q9</f>
        <v>0</v>
      </c>
      <c r="R8" s="91">
        <f>'DCF - Financials'!R9</f>
        <v>0</v>
      </c>
      <c r="S8" s="53"/>
      <c r="T8" s="3">
        <f>IF(NOT(ISBLANK(B8)), 1, 0)</f>
        <v>1</v>
      </c>
      <c r="U8" s="2">
        <v>1</v>
      </c>
      <c r="V8" s="53"/>
    </row>
    <row r="9" spans="1:98">
      <c r="B9" s="19" t="str">
        <f>'DCF - Financials'!B10</f>
        <v>Kate Spade revenues</v>
      </c>
      <c r="C9" s="18"/>
      <c r="D9" s="18"/>
      <c r="E9" s="18"/>
      <c r="F9" s="17">
        <f>'DCF - Financials'!F10</f>
        <v>0</v>
      </c>
      <c r="G9" s="17">
        <f>'DCF - Financials'!G10</f>
        <v>0</v>
      </c>
      <c r="H9" s="17">
        <f>'DCF - Financials'!H10</f>
        <v>0</v>
      </c>
      <c r="I9" s="17">
        <f>'DCF - Financials'!I10</f>
        <v>0</v>
      </c>
      <c r="J9" s="17">
        <f>'DCF - Financials'!J10</f>
        <v>1284.7</v>
      </c>
      <c r="K9" s="17">
        <f>'DCF - Financials'!K10</f>
        <v>0</v>
      </c>
      <c r="L9" s="17">
        <f>'DCF - Financials'!L10</f>
        <v>0</v>
      </c>
      <c r="M9" s="17">
        <f>'DCF - Financials'!M10</f>
        <v>0</v>
      </c>
      <c r="N9" s="17">
        <f>'DCF - Financials'!N10</f>
        <v>0</v>
      </c>
      <c r="O9" s="17">
        <f>'DCF - Financials'!O10</f>
        <v>0</v>
      </c>
      <c r="P9" s="17">
        <f>'DCF - Financials'!P10</f>
        <v>0</v>
      </c>
      <c r="Q9" s="17">
        <f>'DCF - Financials'!Q10</f>
        <v>0</v>
      </c>
      <c r="R9" s="91">
        <f>'DCF - Financials'!R10</f>
        <v>0</v>
      </c>
      <c r="S9" s="53"/>
      <c r="T9" s="3">
        <f>IF(NOT(ISBLANK(B9)), 1, 0)</f>
        <v>1</v>
      </c>
      <c r="U9" s="2">
        <v>1</v>
      </c>
      <c r="V9" s="53"/>
    </row>
    <row r="10" spans="1:98">
      <c r="B10" s="19" t="str">
        <f>'DCF - Financials'!B11</f>
        <v>Stuart Weizman revenues</v>
      </c>
      <c r="C10" s="18"/>
      <c r="D10" s="18"/>
      <c r="E10" s="18"/>
      <c r="F10" s="17">
        <f>'DCF - Financials'!F11</f>
        <v>0</v>
      </c>
      <c r="G10" s="17">
        <f>'DCF - Financials'!G11</f>
        <v>0</v>
      </c>
      <c r="H10" s="17">
        <f>'DCF - Financials'!H11</f>
        <v>344.7</v>
      </c>
      <c r="I10" s="17">
        <f>'DCF - Financials'!I11</f>
        <v>373.6</v>
      </c>
      <c r="J10" s="17">
        <f>'DCF - Financials'!J11</f>
        <v>373.8</v>
      </c>
      <c r="K10" s="17">
        <f>'DCF - Financials'!K11</f>
        <v>0</v>
      </c>
      <c r="L10" s="17">
        <f>'DCF - Financials'!L11</f>
        <v>0</v>
      </c>
      <c r="M10" s="17">
        <f>'DCF - Financials'!M11</f>
        <v>0</v>
      </c>
      <c r="N10" s="17">
        <f>'DCF - Financials'!N11</f>
        <v>0</v>
      </c>
      <c r="O10" s="17">
        <f>'DCF - Financials'!O11</f>
        <v>0</v>
      </c>
      <c r="P10" s="17">
        <f>'DCF - Financials'!P11</f>
        <v>0</v>
      </c>
      <c r="Q10" s="17">
        <f>'DCF - Financials'!Q11</f>
        <v>0</v>
      </c>
      <c r="R10" s="91">
        <f>'DCF - Financials'!R11</f>
        <v>0</v>
      </c>
      <c r="S10" s="53"/>
      <c r="T10" s="3">
        <f>IF(NOT(ISBLANK(B10)), 1, 0)</f>
        <v>1</v>
      </c>
      <c r="U10" s="2">
        <v>1</v>
      </c>
      <c r="V10" s="53"/>
    </row>
    <row r="11" spans="1:98">
      <c r="B11" s="109" t="s">
        <v>79</v>
      </c>
      <c r="C11" s="112"/>
      <c r="D11" s="112"/>
      <c r="E11" s="112"/>
      <c r="F11" s="57">
        <f>SUM(F8:F10)</f>
        <v>4806.2259999999997</v>
      </c>
      <c r="G11" s="57">
        <f>SUM(G8:G10)</f>
        <v>4191.6000000000004</v>
      </c>
      <c r="H11" s="57">
        <f>SUM(H8:H10)</f>
        <v>4491.8</v>
      </c>
      <c r="I11" s="57">
        <f>SUM(I8:I10)</f>
        <v>4488.3</v>
      </c>
      <c r="J11" s="57">
        <f>SUM(J8:J10)</f>
        <v>5880</v>
      </c>
      <c r="K11" s="57">
        <f>SUM(K8:K10)</f>
        <v>0</v>
      </c>
      <c r="L11" s="57">
        <f>SUM(L8:L10)</f>
        <v>0</v>
      </c>
      <c r="M11" s="57">
        <f>SUM(M8:M10)</f>
        <v>0</v>
      </c>
      <c r="N11" s="57">
        <f>SUM(N8:N10)</f>
        <v>0</v>
      </c>
      <c r="O11" s="57">
        <f>SUM(O8:O10)</f>
        <v>0</v>
      </c>
      <c r="P11" s="57">
        <f>SUM(P8:P10)</f>
        <v>0</v>
      </c>
      <c r="Q11" s="57">
        <f>SUM(Q8:Q10)</f>
        <v>0</v>
      </c>
      <c r="R11" s="55">
        <f>SUM(R8:R10)</f>
        <v>0</v>
      </c>
      <c r="S11" s="53"/>
      <c r="T11" s="3">
        <f>IF(NOT(ISBLANK(B11)), 1, 0)</f>
        <v>1</v>
      </c>
      <c r="U11" s="2">
        <v>1</v>
      </c>
      <c r="V11" s="53"/>
    </row>
    <row r="12" spans="1:98">
      <c r="B12" s="96" t="s">
        <v>78</v>
      </c>
      <c r="C12" s="140"/>
      <c r="D12" s="140"/>
      <c r="E12" s="140"/>
      <c r="F12" s="139"/>
      <c r="G12" s="139">
        <f>IFERROR(G11/F11-1,0)</f>
        <v>-0.12788121074622782</v>
      </c>
      <c r="H12" s="139">
        <f>IFERROR(H11/G11-1,0)</f>
        <v>7.1619429334860207E-2</v>
      </c>
      <c r="I12" s="139">
        <f>IFERROR(I11/H11-1,0)</f>
        <v>-7.7919764904932354E-4</v>
      </c>
      <c r="J12" s="139">
        <f>IFERROR(J11/I11-1,0)</f>
        <v>0.31007285609250723</v>
      </c>
      <c r="K12" s="139">
        <f>IFERROR(K11/J11-1,0)</f>
        <v>-1</v>
      </c>
      <c r="L12" s="139">
        <f>IFERROR(L11/K11-1,0)</f>
        <v>0</v>
      </c>
      <c r="M12" s="139">
        <f>IFERROR(M11/L11-1,0)</f>
        <v>0</v>
      </c>
      <c r="N12" s="139">
        <f>IFERROR(N11/M11-1,0)</f>
        <v>0</v>
      </c>
      <c r="O12" s="139">
        <f>IFERROR(O11/N11-1,0)</f>
        <v>0</v>
      </c>
      <c r="P12" s="139">
        <f>IFERROR(P11/O11-1,0)</f>
        <v>0</v>
      </c>
      <c r="Q12" s="139">
        <f>IFERROR(Q11/P11-1,0)</f>
        <v>0</v>
      </c>
      <c r="R12" s="138">
        <f>IFERROR(R11/Q11-1,0)</f>
        <v>0</v>
      </c>
      <c r="S12" s="1"/>
      <c r="T12" s="3">
        <f>IF(NOT(ISBLANK(B12)), 1, 0)</f>
        <v>1</v>
      </c>
      <c r="U12" s="2">
        <v>1</v>
      </c>
      <c r="V12" s="53"/>
    </row>
    <row r="13" spans="1:98">
      <c r="B13" s="19" t="str">
        <f>'DCF - Financials'!B14</f>
        <v>Coach COGS</v>
      </c>
      <c r="C13" s="18"/>
      <c r="D13" s="18"/>
      <c r="E13" s="18"/>
      <c r="F13" s="17">
        <f>'DCF - Financials'!F14</f>
        <v>-1509.2629999999999</v>
      </c>
      <c r="G13" s="17">
        <f>'DCF - Financials'!G14</f>
        <v>-1283</v>
      </c>
      <c r="H13" s="17">
        <f>'DCF - Financials'!H14</f>
        <v>-1298.2</v>
      </c>
      <c r="I13" s="17">
        <f>'DCF - Financials'!I14</f>
        <v>-1259.7</v>
      </c>
      <c r="J13" s="17">
        <f>'DCF - Financials'!J14</f>
        <v>-1290</v>
      </c>
      <c r="K13" s="17">
        <f>'DCF - Financials'!K14</f>
        <v>0</v>
      </c>
      <c r="L13" s="17">
        <f>'DCF - Financials'!L14</f>
        <v>0</v>
      </c>
      <c r="M13" s="17">
        <f>'DCF - Financials'!M14</f>
        <v>0</v>
      </c>
      <c r="N13" s="17">
        <f>'DCF - Financials'!N14</f>
        <v>0</v>
      </c>
      <c r="O13" s="17">
        <f>'DCF - Financials'!O14</f>
        <v>0</v>
      </c>
      <c r="P13" s="17">
        <f>'DCF - Financials'!P14</f>
        <v>0</v>
      </c>
      <c r="Q13" s="17">
        <f>'DCF - Financials'!Q14</f>
        <v>0</v>
      </c>
      <c r="R13" s="91">
        <f>'DCF - Financials'!R14</f>
        <v>0</v>
      </c>
      <c r="S13" s="53"/>
      <c r="T13" s="3">
        <f>IF(NOT(ISBLANK(B13)), 1, 0)</f>
        <v>1</v>
      </c>
      <c r="U13" s="2">
        <v>1</v>
      </c>
      <c r="V13" s="53"/>
    </row>
    <row r="14" spans="1:98">
      <c r="B14" s="19" t="str">
        <f>'DCF - Financials'!B15</f>
        <v>Kate Spade COGS</v>
      </c>
      <c r="C14" s="18"/>
      <c r="D14" s="18"/>
      <c r="E14" s="18"/>
      <c r="F14" s="17">
        <f>'DCF - Financials'!F15</f>
        <v>0</v>
      </c>
      <c r="G14" s="17">
        <f>'DCF - Financials'!G15</f>
        <v>0</v>
      </c>
      <c r="H14" s="17">
        <f>'DCF - Financials'!H15</f>
        <v>0</v>
      </c>
      <c r="I14" s="17">
        <f>'DCF - Financials'!I15</f>
        <v>0</v>
      </c>
      <c r="J14" s="17">
        <f>'DCF - Financials'!J15</f>
        <v>-573.6</v>
      </c>
      <c r="K14" s="17">
        <f>'DCF - Financials'!K15</f>
        <v>0</v>
      </c>
      <c r="L14" s="17">
        <f>'DCF - Financials'!L15</f>
        <v>0</v>
      </c>
      <c r="M14" s="17">
        <f>'DCF - Financials'!M15</f>
        <v>0</v>
      </c>
      <c r="N14" s="17">
        <f>'DCF - Financials'!N15</f>
        <v>0</v>
      </c>
      <c r="O14" s="17">
        <f>'DCF - Financials'!O15</f>
        <v>0</v>
      </c>
      <c r="P14" s="17">
        <f>'DCF - Financials'!P15</f>
        <v>0</v>
      </c>
      <c r="Q14" s="17">
        <f>'DCF - Financials'!Q15</f>
        <v>0</v>
      </c>
      <c r="R14" s="91">
        <f>'DCF - Financials'!R15</f>
        <v>0</v>
      </c>
      <c r="S14" s="53"/>
      <c r="T14" s="3">
        <f>IF(NOT(ISBLANK(B14)), 1, 0)</f>
        <v>1</v>
      </c>
      <c r="U14" s="2">
        <v>1</v>
      </c>
      <c r="V14" s="53"/>
    </row>
    <row r="15" spans="1:98">
      <c r="B15" s="19" t="str">
        <f>'DCF - Financials'!B16</f>
        <v>Stuart Weizman COGS</v>
      </c>
      <c r="C15" s="18"/>
      <c r="D15" s="18"/>
      <c r="E15" s="18"/>
      <c r="F15" s="17">
        <f>'DCF - Financials'!F16</f>
        <v>0</v>
      </c>
      <c r="G15" s="17">
        <f>'DCF - Financials'!G16</f>
        <v>0</v>
      </c>
      <c r="H15" s="17">
        <f>'DCF - Financials'!H16</f>
        <v>-142.30000000000001</v>
      </c>
      <c r="I15" s="17">
        <f>'DCF - Financials'!I16</f>
        <v>-147.5</v>
      </c>
      <c r="J15" s="17">
        <f>'DCF - Financials'!J16</f>
        <v>-162.5</v>
      </c>
      <c r="K15" s="17">
        <f>'DCF - Financials'!K16</f>
        <v>0</v>
      </c>
      <c r="L15" s="17">
        <f>'DCF - Financials'!L16</f>
        <v>0</v>
      </c>
      <c r="M15" s="17">
        <f>'DCF - Financials'!M16</f>
        <v>0</v>
      </c>
      <c r="N15" s="17">
        <f>'DCF - Financials'!N16</f>
        <v>0</v>
      </c>
      <c r="O15" s="17">
        <f>'DCF - Financials'!O16</f>
        <v>0</v>
      </c>
      <c r="P15" s="17">
        <f>'DCF - Financials'!P16</f>
        <v>0</v>
      </c>
      <c r="Q15" s="17">
        <f>'DCF - Financials'!Q16</f>
        <v>0</v>
      </c>
      <c r="R15" s="91">
        <f>'DCF - Financials'!R16</f>
        <v>0</v>
      </c>
      <c r="S15" s="53"/>
      <c r="T15" s="3">
        <f>IF(NOT(ISBLANK(B15)), 1, 0)</f>
        <v>1</v>
      </c>
      <c r="U15" s="2">
        <v>1</v>
      </c>
      <c r="V15" s="53"/>
    </row>
    <row r="16" spans="1:98">
      <c r="B16" s="109" t="s">
        <v>77</v>
      </c>
      <c r="C16" s="112"/>
      <c r="D16" s="112"/>
      <c r="E16" s="112"/>
      <c r="F16" s="57">
        <f>SUM(F13:F15)</f>
        <v>-1509.2629999999999</v>
      </c>
      <c r="G16" s="57">
        <f>SUM(G13:G15)</f>
        <v>-1283</v>
      </c>
      <c r="H16" s="57">
        <f>SUM(H13:H15)</f>
        <v>-1440.5</v>
      </c>
      <c r="I16" s="57">
        <f>SUM(I13:I15)</f>
        <v>-1407.2</v>
      </c>
      <c r="J16" s="57">
        <f>SUM(J13:J15)</f>
        <v>-2026.1</v>
      </c>
      <c r="K16" s="57">
        <f>SUM(K13:K15)</f>
        <v>0</v>
      </c>
      <c r="L16" s="57">
        <f>SUM(L13:L15)</f>
        <v>0</v>
      </c>
      <c r="M16" s="57">
        <f>SUM(M13:M15)</f>
        <v>0</v>
      </c>
      <c r="N16" s="57">
        <f>SUM(N13:N15)</f>
        <v>0</v>
      </c>
      <c r="O16" s="57">
        <f>SUM(O13:O15)</f>
        <v>0</v>
      </c>
      <c r="P16" s="57">
        <f>SUM(P13:P15)</f>
        <v>0</v>
      </c>
      <c r="Q16" s="57">
        <f>SUM(Q13:Q15)</f>
        <v>0</v>
      </c>
      <c r="R16" s="55">
        <f>SUM(R13:R15)</f>
        <v>0</v>
      </c>
      <c r="T16" s="3">
        <f>IF(NOT(ISBLANK(B16)), 1, 0)</f>
        <v>1</v>
      </c>
      <c r="U16" s="2">
        <v>1</v>
      </c>
      <c r="V16" s="53"/>
    </row>
    <row r="17" spans="2:22">
      <c r="B17" s="19" t="str">
        <f>'DCF - Financials'!B19</f>
        <v>Coach SG&amp;A</v>
      </c>
      <c r="C17" s="18"/>
      <c r="D17" s="18"/>
      <c r="E17" s="18"/>
      <c r="F17" s="17">
        <f>'DCF - Financials'!F19</f>
        <v>-1865.3082766705745</v>
      </c>
      <c r="G17" s="17">
        <f>'DCF - Financials'!G19</f>
        <v>-1962.7436853884685</v>
      </c>
      <c r="H17" s="17">
        <f>'DCF - Financials'!H19</f>
        <v>-1824.5</v>
      </c>
      <c r="I17" s="17">
        <f>'DCF - Financials'!I19</f>
        <v>-1815</v>
      </c>
      <c r="J17" s="17">
        <f>'DCF - Financials'!J19</f>
        <v>-1847.3</v>
      </c>
      <c r="K17" s="17">
        <f>'DCF - Financials'!K19</f>
        <v>0</v>
      </c>
      <c r="L17" s="17">
        <f>'DCF - Financials'!L19</f>
        <v>0</v>
      </c>
      <c r="M17" s="17">
        <f>'DCF - Financials'!M19</f>
        <v>0</v>
      </c>
      <c r="N17" s="17">
        <f>'DCF - Financials'!N19</f>
        <v>0</v>
      </c>
      <c r="O17" s="17">
        <f>'DCF - Financials'!O19</f>
        <v>0</v>
      </c>
      <c r="P17" s="17">
        <f>'DCF - Financials'!P19</f>
        <v>0</v>
      </c>
      <c r="Q17" s="17">
        <f>'DCF - Financials'!Q19</f>
        <v>0</v>
      </c>
      <c r="R17" s="91">
        <f>'DCF - Financials'!R19</f>
        <v>0</v>
      </c>
      <c r="T17" s="3">
        <f>IF(NOT(ISBLANK(B17)), 1, 0)</f>
        <v>1</v>
      </c>
      <c r="U17" s="2">
        <v>1</v>
      </c>
      <c r="V17" s="53"/>
    </row>
    <row r="18" spans="2:22">
      <c r="B18" s="19" t="str">
        <f>'DCF - Financials'!B20</f>
        <v>Kate Spade SG&amp;A</v>
      </c>
      <c r="C18" s="18"/>
      <c r="D18" s="18"/>
      <c r="E18" s="18"/>
      <c r="F18" s="17">
        <f>'DCF - Financials'!F20</f>
        <v>0</v>
      </c>
      <c r="G18" s="17">
        <f>'DCF - Financials'!G20</f>
        <v>0</v>
      </c>
      <c r="H18" s="17">
        <f>'DCF - Financials'!H20</f>
        <v>0</v>
      </c>
      <c r="I18" s="17">
        <f>'DCF - Financials'!I20</f>
        <v>0</v>
      </c>
      <c r="J18" s="17">
        <f>'DCF - Financials'!J20</f>
        <v>-773</v>
      </c>
      <c r="K18" s="17">
        <f>'DCF - Financials'!K20</f>
        <v>0</v>
      </c>
      <c r="L18" s="17">
        <f>'DCF - Financials'!L20</f>
        <v>0</v>
      </c>
      <c r="M18" s="17">
        <f>'DCF - Financials'!M20</f>
        <v>0</v>
      </c>
      <c r="N18" s="17">
        <f>'DCF - Financials'!N20</f>
        <v>0</v>
      </c>
      <c r="O18" s="17">
        <f>'DCF - Financials'!O20</f>
        <v>0</v>
      </c>
      <c r="P18" s="17">
        <f>'DCF - Financials'!P20</f>
        <v>0</v>
      </c>
      <c r="Q18" s="17">
        <f>'DCF - Financials'!Q20</f>
        <v>0</v>
      </c>
      <c r="R18" s="91">
        <f>'DCF - Financials'!R20</f>
        <v>0</v>
      </c>
      <c r="T18" s="3">
        <f>IF(NOT(ISBLANK(B18)), 1, 0)</f>
        <v>1</v>
      </c>
      <c r="U18" s="2">
        <v>1</v>
      </c>
      <c r="V18" s="53"/>
    </row>
    <row r="19" spans="2:22">
      <c r="B19" s="19" t="str">
        <f>'DCF - Financials'!B21</f>
        <v>Stuart Weizman SG&amp;A</v>
      </c>
      <c r="C19" s="18"/>
      <c r="D19" s="18"/>
      <c r="E19" s="18"/>
      <c r="F19" s="17">
        <f>'DCF - Financials'!F21</f>
        <v>0</v>
      </c>
      <c r="G19" s="17">
        <f>'DCF - Financials'!G21</f>
        <v>0</v>
      </c>
      <c r="H19" s="17">
        <f>'DCF - Financials'!H21</f>
        <v>-169.9</v>
      </c>
      <c r="I19" s="17">
        <f>'DCF - Financials'!I21</f>
        <v>-210.6</v>
      </c>
      <c r="J19" s="17">
        <f>'DCF - Financials'!J21</f>
        <v>-213.9</v>
      </c>
      <c r="K19" s="17">
        <f>'DCF - Financials'!K21</f>
        <v>0</v>
      </c>
      <c r="L19" s="17">
        <f>'DCF - Financials'!L21</f>
        <v>0</v>
      </c>
      <c r="M19" s="17">
        <f>'DCF - Financials'!M21</f>
        <v>0</v>
      </c>
      <c r="N19" s="17">
        <f>'DCF - Financials'!N21</f>
        <v>0</v>
      </c>
      <c r="O19" s="17">
        <f>'DCF - Financials'!O21</f>
        <v>0</v>
      </c>
      <c r="P19" s="17">
        <f>'DCF - Financials'!P21</f>
        <v>0</v>
      </c>
      <c r="Q19" s="17">
        <f>'DCF - Financials'!Q21</f>
        <v>0</v>
      </c>
      <c r="R19" s="91">
        <f>'DCF - Financials'!R21</f>
        <v>0</v>
      </c>
      <c r="T19" s="3">
        <f>IF(NOT(ISBLANK(B19)), 1, 0)</f>
        <v>1</v>
      </c>
      <c r="U19" s="2">
        <v>1</v>
      </c>
      <c r="V19" s="53"/>
    </row>
    <row r="20" spans="2:22">
      <c r="B20" s="19" t="str">
        <f>'DCF - Financials'!B22</f>
        <v>Corporate SG&amp;A</v>
      </c>
      <c r="C20" s="18"/>
      <c r="D20" s="18"/>
      <c r="E20" s="18"/>
      <c r="F20" s="17">
        <f>'DCF - Financials'!F22</f>
        <v>-311.58072332942561</v>
      </c>
      <c r="G20" s="17">
        <f>'DCF - Financials'!G22</f>
        <v>-327.85631461153139</v>
      </c>
      <c r="H20" s="17">
        <f>'DCF - Financials'!H22</f>
        <v>-403.4</v>
      </c>
      <c r="I20" s="17">
        <f>'DCF - Financials'!I22</f>
        <v>-268.10000000000002</v>
      </c>
      <c r="J20" s="17">
        <f>'DCF - Financials'!J22</f>
        <v>-348.9</v>
      </c>
      <c r="K20" s="17">
        <f>'DCF - Financials'!K22</f>
        <v>0</v>
      </c>
      <c r="L20" s="17">
        <f>'DCF - Financials'!L22</f>
        <v>0</v>
      </c>
      <c r="M20" s="17">
        <f>'DCF - Financials'!M22</f>
        <v>0</v>
      </c>
      <c r="N20" s="17">
        <f>'DCF - Financials'!N22</f>
        <v>0</v>
      </c>
      <c r="O20" s="17">
        <f>'DCF - Financials'!O22</f>
        <v>0</v>
      </c>
      <c r="P20" s="17">
        <f>'DCF - Financials'!P22</f>
        <v>0</v>
      </c>
      <c r="Q20" s="17">
        <f>'DCF - Financials'!Q22</f>
        <v>0</v>
      </c>
      <c r="R20" s="91">
        <f>'DCF - Financials'!R22</f>
        <v>0</v>
      </c>
      <c r="T20" s="3">
        <f>IF(NOT(ISBLANK(B20)), 1, 0)</f>
        <v>1</v>
      </c>
      <c r="U20" s="2">
        <v>1</v>
      </c>
      <c r="V20" s="53"/>
    </row>
    <row r="21" spans="2:22">
      <c r="B21" s="109" t="s">
        <v>76</v>
      </c>
      <c r="C21" s="112"/>
      <c r="D21" s="112"/>
      <c r="E21" s="112"/>
      <c r="F21" s="57">
        <f>SUM(F17:F20)</f>
        <v>-2176.8890000000001</v>
      </c>
      <c r="G21" s="57">
        <f>SUM(G17:G20)</f>
        <v>-2290.6</v>
      </c>
      <c r="H21" s="57">
        <f>SUM(H17:H20)</f>
        <v>-2397.8000000000002</v>
      </c>
      <c r="I21" s="57">
        <f>SUM(I17:I20)</f>
        <v>-2293.6999999999998</v>
      </c>
      <c r="J21" s="57">
        <f>SUM(J17:J20)</f>
        <v>-3183.1000000000004</v>
      </c>
      <c r="K21" s="57">
        <f>SUM(K17:K20)</f>
        <v>0</v>
      </c>
      <c r="L21" s="57">
        <f>SUM(L17:L20)</f>
        <v>0</v>
      </c>
      <c r="M21" s="57">
        <f>SUM(M17:M20)</f>
        <v>0</v>
      </c>
      <c r="N21" s="57">
        <f>SUM(N17:N20)</f>
        <v>0</v>
      </c>
      <c r="O21" s="57">
        <f>SUM(O17:O20)</f>
        <v>0</v>
      </c>
      <c r="P21" s="57">
        <f>SUM(P17:P20)</f>
        <v>0</v>
      </c>
      <c r="Q21" s="57">
        <f>SUM(Q17:Q20)</f>
        <v>0</v>
      </c>
      <c r="R21" s="55">
        <f>SUM(R17:R20)</f>
        <v>0</v>
      </c>
      <c r="T21" s="3">
        <f>IF(NOT(ISBLANK(B21)), 1, 0)</f>
        <v>1</v>
      </c>
      <c r="U21" s="2">
        <v>1</v>
      </c>
      <c r="V21" s="53"/>
    </row>
    <row r="22" spans="2:22">
      <c r="B22" s="19" t="str">
        <f>'DCF - Financials'!B25</f>
        <v>Coach EBIT</v>
      </c>
      <c r="C22" s="18"/>
      <c r="D22" s="18"/>
      <c r="E22" s="18"/>
      <c r="F22" s="17">
        <f>'DCF - Financials'!F25</f>
        <v>1431.6547233294252</v>
      </c>
      <c r="G22" s="17">
        <f>'DCF - Financials'!G25</f>
        <v>945.85631461153184</v>
      </c>
      <c r="H22" s="17">
        <f>'DCF - Financials'!H25</f>
        <v>1024.4000000000005</v>
      </c>
      <c r="I22" s="17">
        <f>'DCF - Financials'!I25</f>
        <v>1040</v>
      </c>
      <c r="J22" s="17">
        <f>'DCF - Financials'!J25</f>
        <v>1084.2</v>
      </c>
      <c r="K22" s="17">
        <f>'DCF - Financials'!K25</f>
        <v>0</v>
      </c>
      <c r="L22" s="17">
        <f>'DCF - Financials'!L25</f>
        <v>0</v>
      </c>
      <c r="M22" s="17">
        <f>'DCF - Financials'!M25</f>
        <v>0</v>
      </c>
      <c r="N22" s="17">
        <f>'DCF - Financials'!N25</f>
        <v>0</v>
      </c>
      <c r="O22" s="17">
        <f>'DCF - Financials'!O25</f>
        <v>0</v>
      </c>
      <c r="P22" s="17">
        <f>'DCF - Financials'!P25</f>
        <v>0</v>
      </c>
      <c r="Q22" s="17">
        <f>'DCF - Financials'!Q25</f>
        <v>0</v>
      </c>
      <c r="R22" s="91">
        <f>'DCF - Financials'!R25</f>
        <v>0</v>
      </c>
      <c r="T22" s="3">
        <f>IF(NOT(ISBLANK(B22)), 1, 0)</f>
        <v>1</v>
      </c>
      <c r="U22" s="2">
        <v>1</v>
      </c>
      <c r="V22" s="53"/>
    </row>
    <row r="23" spans="2:22">
      <c r="B23" s="19" t="str">
        <f>'DCF - Financials'!B26</f>
        <v>Kate Spade EBIT</v>
      </c>
      <c r="C23" s="18"/>
      <c r="D23" s="18"/>
      <c r="E23" s="18"/>
      <c r="F23" s="17">
        <f>'DCF - Financials'!F26</f>
        <v>0</v>
      </c>
      <c r="G23" s="17">
        <f>'DCF - Financials'!G26</f>
        <v>0</v>
      </c>
      <c r="H23" s="17">
        <f>'DCF - Financials'!H26</f>
        <v>0</v>
      </c>
      <c r="I23" s="17">
        <f>'DCF - Financials'!I26</f>
        <v>0</v>
      </c>
      <c r="J23" s="17">
        <f>'DCF - Financials'!J26</f>
        <v>-61.899999999999977</v>
      </c>
      <c r="K23" s="17">
        <f>'DCF - Financials'!K26</f>
        <v>0</v>
      </c>
      <c r="L23" s="17">
        <f>'DCF - Financials'!L26</f>
        <v>0</v>
      </c>
      <c r="M23" s="17">
        <f>'DCF - Financials'!M26</f>
        <v>0</v>
      </c>
      <c r="N23" s="17">
        <f>'DCF - Financials'!N26</f>
        <v>0</v>
      </c>
      <c r="O23" s="17">
        <f>'DCF - Financials'!O26</f>
        <v>0</v>
      </c>
      <c r="P23" s="17">
        <f>'DCF - Financials'!P26</f>
        <v>0</v>
      </c>
      <c r="Q23" s="17">
        <f>'DCF - Financials'!Q26</f>
        <v>0</v>
      </c>
      <c r="R23" s="91">
        <f>'DCF - Financials'!R26</f>
        <v>0</v>
      </c>
      <c r="T23" s="3">
        <f>IF(NOT(ISBLANK(B23)), 1, 0)</f>
        <v>1</v>
      </c>
      <c r="U23" s="2">
        <v>1</v>
      </c>
      <c r="V23" s="53"/>
    </row>
    <row r="24" spans="2:22">
      <c r="B24" s="19" t="str">
        <f>'DCF - Financials'!B27</f>
        <v>Stuart Weizman EBIT</v>
      </c>
      <c r="C24" s="18"/>
      <c r="D24" s="18"/>
      <c r="E24" s="18"/>
      <c r="F24" s="17">
        <f>'DCF - Financials'!F27</f>
        <v>0</v>
      </c>
      <c r="G24" s="17">
        <f>'DCF - Financials'!G27</f>
        <v>0</v>
      </c>
      <c r="H24" s="17">
        <f>'DCF - Financials'!H27</f>
        <v>32.499999999999972</v>
      </c>
      <c r="I24" s="17">
        <f>'DCF - Financials'!I27</f>
        <v>15.500000000000028</v>
      </c>
      <c r="J24" s="17">
        <f>'DCF - Financials'!J27</f>
        <v>-2.5999999999999943</v>
      </c>
      <c r="K24" s="17">
        <f>'DCF - Financials'!K27</f>
        <v>0</v>
      </c>
      <c r="L24" s="17">
        <f>'DCF - Financials'!L27</f>
        <v>0</v>
      </c>
      <c r="M24" s="17">
        <f>'DCF - Financials'!M27</f>
        <v>0</v>
      </c>
      <c r="N24" s="17">
        <f>'DCF - Financials'!N27</f>
        <v>0</v>
      </c>
      <c r="O24" s="17">
        <f>'DCF - Financials'!O27</f>
        <v>0</v>
      </c>
      <c r="P24" s="17">
        <f>'DCF - Financials'!P27</f>
        <v>0</v>
      </c>
      <c r="Q24" s="17">
        <f>'DCF - Financials'!Q27</f>
        <v>0</v>
      </c>
      <c r="R24" s="91">
        <f>'DCF - Financials'!R27</f>
        <v>0</v>
      </c>
      <c r="T24" s="3">
        <f>IF(NOT(ISBLANK(B24)), 1, 0)</f>
        <v>1</v>
      </c>
      <c r="U24" s="2">
        <v>1</v>
      </c>
      <c r="V24" s="53"/>
    </row>
    <row r="25" spans="2:22">
      <c r="B25" s="19" t="str">
        <f>'DCF - Financials'!B28</f>
        <v>Corporate SG&amp;A</v>
      </c>
      <c r="C25" s="18"/>
      <c r="D25" s="18"/>
      <c r="E25" s="18"/>
      <c r="F25" s="17">
        <f>'DCF - Financials'!F28</f>
        <v>-311.58072332942561</v>
      </c>
      <c r="G25" s="17">
        <f>'DCF - Financials'!G28</f>
        <v>-327.85631461153139</v>
      </c>
      <c r="H25" s="17">
        <f>'DCF - Financials'!H28</f>
        <v>-403.4</v>
      </c>
      <c r="I25" s="17">
        <f>'DCF - Financials'!I28</f>
        <v>-268.10000000000002</v>
      </c>
      <c r="J25" s="17">
        <f>'DCF - Financials'!J28</f>
        <v>-348.9</v>
      </c>
      <c r="K25" s="17">
        <f>'DCF - Financials'!K28</f>
        <v>0</v>
      </c>
      <c r="L25" s="17">
        <f>'DCF - Financials'!L28</f>
        <v>0</v>
      </c>
      <c r="M25" s="17">
        <f>'DCF - Financials'!M28</f>
        <v>0</v>
      </c>
      <c r="N25" s="17">
        <f>'DCF - Financials'!N28</f>
        <v>0</v>
      </c>
      <c r="O25" s="17">
        <f>'DCF - Financials'!O28</f>
        <v>0</v>
      </c>
      <c r="P25" s="17">
        <f>'DCF - Financials'!P28</f>
        <v>0</v>
      </c>
      <c r="Q25" s="17">
        <f>'DCF - Financials'!Q28</f>
        <v>0</v>
      </c>
      <c r="R25" s="91">
        <f>'DCF - Financials'!R28</f>
        <v>0</v>
      </c>
      <c r="T25" s="3">
        <f>IF(NOT(ISBLANK(B25)), 1, 0)</f>
        <v>1</v>
      </c>
      <c r="U25" s="2">
        <v>1</v>
      </c>
      <c r="V25" s="53"/>
    </row>
    <row r="26" spans="2:22">
      <c r="B26" s="109" t="s">
        <v>75</v>
      </c>
      <c r="C26" s="57"/>
      <c r="D26" s="57"/>
      <c r="E26" s="57"/>
      <c r="F26" s="57">
        <f>SUM(F11,F16,F21)</f>
        <v>1120.0739999999996</v>
      </c>
      <c r="G26" s="57">
        <f>SUM(G11,G16,G21)</f>
        <v>618.00000000000045</v>
      </c>
      <c r="H26" s="57">
        <f>SUM(H11,H16,H21)</f>
        <v>653.5</v>
      </c>
      <c r="I26" s="57">
        <f>SUM(I11,I16,I21)</f>
        <v>787.40000000000055</v>
      </c>
      <c r="J26" s="57">
        <f>SUM(J11,J16,J21)</f>
        <v>670.79999999999973</v>
      </c>
      <c r="K26" s="57">
        <f>SUM(K11,K16,K21)</f>
        <v>0</v>
      </c>
      <c r="L26" s="57">
        <f>SUM(L11,L16,L21)</f>
        <v>0</v>
      </c>
      <c r="M26" s="57">
        <f>SUM(M11,M16,M21)</f>
        <v>0</v>
      </c>
      <c r="N26" s="57">
        <f>SUM(N11,N16,N21)</f>
        <v>0</v>
      </c>
      <c r="O26" s="57">
        <f>SUM(O11,O16,O21)</f>
        <v>0</v>
      </c>
      <c r="P26" s="57">
        <f>SUM(P11,P16,P21)</f>
        <v>0</v>
      </c>
      <c r="Q26" s="57">
        <f>SUM(Q11,Q16,Q21)</f>
        <v>0</v>
      </c>
      <c r="R26" s="55">
        <f>SUM(R11,R16,R21)</f>
        <v>0</v>
      </c>
      <c r="T26" s="3">
        <f>IF(NOT(ISBLANK(B26)), 1, 0)</f>
        <v>1</v>
      </c>
      <c r="U26" s="2">
        <v>1</v>
      </c>
      <c r="V26" s="1"/>
    </row>
    <row r="27" spans="2:22">
      <c r="B27" s="96" t="s">
        <v>74</v>
      </c>
      <c r="C27" s="140"/>
      <c r="D27" s="140"/>
      <c r="E27" s="140"/>
      <c r="F27" s="139"/>
      <c r="G27" s="139">
        <f>IFERROR(IF(OR(F26&lt;0,G26&lt;0),0,G26/F26-1),0)</f>
        <v>-0.44825074057606851</v>
      </c>
      <c r="H27" s="139">
        <f>IFERROR(IF(OR(G26&lt;0,H26&lt;0),0,H26/G26-1),0)</f>
        <v>5.7443365695792004E-2</v>
      </c>
      <c r="I27" s="139">
        <f>IFERROR(IF(OR(H26&lt;0,I26&lt;0),0,I26/H26-1),0)</f>
        <v>0.20489671002295418</v>
      </c>
      <c r="J27" s="139">
        <f>IFERROR(IF(OR(I26&lt;0,J26&lt;0),0,J26/I26-1),0)</f>
        <v>-0.14808229616459323</v>
      </c>
      <c r="K27" s="139">
        <f>IFERROR(IF(OR(J26&lt;0,K26&lt;0),0,K26/J26-1),0)</f>
        <v>-1</v>
      </c>
      <c r="L27" s="139">
        <f>IFERROR(IF(OR(K26&lt;0,L26&lt;0),0,L26/K26-1),0)</f>
        <v>0</v>
      </c>
      <c r="M27" s="139">
        <f>IFERROR(IF(OR(L26&lt;0,M26&lt;0),0,M26/L26-1),0)</f>
        <v>0</v>
      </c>
      <c r="N27" s="139">
        <f>IFERROR(IF(OR(M26&lt;0,N26&lt;0),0,N26/M26-1),0)</f>
        <v>0</v>
      </c>
      <c r="O27" s="139">
        <f>IFERROR(IF(OR(N26&lt;0,O26&lt;0),0,O26/N26-1),0)</f>
        <v>0</v>
      </c>
      <c r="P27" s="139">
        <f>IFERROR(IF(OR(O26&lt;0,P26&lt;0),0,P26/O26-1),0)</f>
        <v>0</v>
      </c>
      <c r="Q27" s="139">
        <f>IFERROR(IF(OR(P26&lt;0,Q26&lt;0),0,Q26/P26-1),0)</f>
        <v>0</v>
      </c>
      <c r="R27" s="138">
        <f>IFERROR(IF(OR(Q26&lt;0,R26&lt;0),0,R26/Q26-1),0)</f>
        <v>0</v>
      </c>
      <c r="T27" s="3">
        <f>IF(NOT(ISBLANK(B27)), 1, 0)</f>
        <v>1</v>
      </c>
      <c r="U27" s="2">
        <v>1</v>
      </c>
      <c r="V27" s="53"/>
    </row>
    <row r="28" spans="2:22">
      <c r="B28" s="96" t="s">
        <v>73</v>
      </c>
      <c r="C28" s="140"/>
      <c r="D28" s="140"/>
      <c r="E28" s="140"/>
      <c r="F28" s="139">
        <f>IFERROR(F26/F11,0)</f>
        <v>0.23304646930876735</v>
      </c>
      <c r="G28" s="139">
        <f>IFERROR(G26/G11,0)</f>
        <v>0.14743773260807339</v>
      </c>
      <c r="H28" s="139">
        <f>IFERROR(H26/H11,0)</f>
        <v>0.14548733247250545</v>
      </c>
      <c r="I28" s="139">
        <f>IFERROR(I26/I11,0)</f>
        <v>0.17543390593320421</v>
      </c>
      <c r="J28" s="139">
        <f>IFERROR(J26/J11,0)</f>
        <v>0.11408163265306118</v>
      </c>
      <c r="K28" s="139">
        <f>IFERROR(K26/K11,0)</f>
        <v>0</v>
      </c>
      <c r="L28" s="139">
        <f>IFERROR(L26/L11,0)</f>
        <v>0</v>
      </c>
      <c r="M28" s="139">
        <f>IFERROR(M26/M11,0)</f>
        <v>0</v>
      </c>
      <c r="N28" s="139">
        <f>IFERROR(N26/N11,0)</f>
        <v>0</v>
      </c>
      <c r="O28" s="139">
        <f>IFERROR(O26/O11,0)</f>
        <v>0</v>
      </c>
      <c r="P28" s="139">
        <f>IFERROR(P26/P11,0)</f>
        <v>0</v>
      </c>
      <c r="Q28" s="139">
        <f>IFERROR(Q26/Q11,0)</f>
        <v>0</v>
      </c>
      <c r="R28" s="138">
        <f>IFERROR(R26/R11,0)</f>
        <v>0</v>
      </c>
      <c r="T28" s="3">
        <f>IF(NOT(ISBLANK(B28)), 1, 0)</f>
        <v>1</v>
      </c>
      <c r="U28" s="2">
        <v>1</v>
      </c>
      <c r="V28" s="53"/>
    </row>
    <row r="29" spans="2:22">
      <c r="B29" s="19" t="str">
        <f>'DCF - Financials'!B31</f>
        <v>Add: Total D&amp;A</v>
      </c>
      <c r="C29" s="18"/>
      <c r="D29" s="18"/>
      <c r="E29" s="18"/>
      <c r="F29" s="17">
        <f>'DCF - Financials'!F31</f>
        <v>189.4</v>
      </c>
      <c r="G29" s="17">
        <f>'DCF - Financials'!G31</f>
        <v>191.8</v>
      </c>
      <c r="H29" s="17">
        <f>'DCF - Financials'!H31</f>
        <v>210.6</v>
      </c>
      <c r="I29" s="17">
        <f>'DCF - Financials'!I31</f>
        <v>212.8</v>
      </c>
      <c r="J29" s="17">
        <f>'DCF - Financials'!J31</f>
        <v>260.3</v>
      </c>
      <c r="K29" s="17">
        <f>'DCF - Financials'!K31</f>
        <v>0</v>
      </c>
      <c r="L29" s="17">
        <f>'DCF - Financials'!L31</f>
        <v>0</v>
      </c>
      <c r="M29" s="17">
        <f>'DCF - Financials'!M31</f>
        <v>0</v>
      </c>
      <c r="N29" s="17">
        <f>'DCF - Financials'!N31</f>
        <v>0</v>
      </c>
      <c r="O29" s="17">
        <f>'DCF - Financials'!O31</f>
        <v>0</v>
      </c>
      <c r="P29" s="17">
        <f>'DCF - Financials'!P31</f>
        <v>0</v>
      </c>
      <c r="Q29" s="17">
        <f>'DCF - Financials'!Q31</f>
        <v>0</v>
      </c>
      <c r="R29" s="91">
        <f>'DCF - Financials'!R31</f>
        <v>0</v>
      </c>
      <c r="T29" s="3">
        <f>IF(NOT(ISBLANK(B29)), 1, 0)</f>
        <v>1</v>
      </c>
      <c r="U29" s="2">
        <v>1</v>
      </c>
      <c r="V29" s="53"/>
    </row>
    <row r="30" spans="2:22">
      <c r="B30" s="19" t="str">
        <f>'DCF - Financials'!B32</f>
        <v>Add: Stock-based compensation</v>
      </c>
      <c r="C30" s="18"/>
      <c r="D30" s="18"/>
      <c r="E30" s="18"/>
      <c r="F30" s="17">
        <f>'DCF - Financials'!F32</f>
        <v>83.6</v>
      </c>
      <c r="G30" s="17">
        <f>'DCF - Financials'!G32</f>
        <v>94.5</v>
      </c>
      <c r="H30" s="17">
        <f>'DCF - Financials'!H32</f>
        <v>95.8</v>
      </c>
      <c r="I30" s="17">
        <f>'DCF - Financials'!I32</f>
        <v>77.399999999999991</v>
      </c>
      <c r="J30" s="17">
        <f>'DCF - Financials'!J32</f>
        <v>81.3</v>
      </c>
      <c r="K30" s="17">
        <f>'DCF - Financials'!K32</f>
        <v>0</v>
      </c>
      <c r="L30" s="17">
        <f>'DCF - Financials'!L32</f>
        <v>0</v>
      </c>
      <c r="M30" s="17">
        <f>'DCF - Financials'!M32</f>
        <v>0</v>
      </c>
      <c r="N30" s="17">
        <f>'DCF - Financials'!N32</f>
        <v>0</v>
      </c>
      <c r="O30" s="17">
        <f>'DCF - Financials'!O32</f>
        <v>0</v>
      </c>
      <c r="P30" s="17">
        <f>'DCF - Financials'!P32</f>
        <v>0</v>
      </c>
      <c r="Q30" s="17">
        <f>'DCF - Financials'!Q32</f>
        <v>0</v>
      </c>
      <c r="R30" s="91">
        <f>'DCF - Financials'!R32</f>
        <v>0</v>
      </c>
      <c r="T30" s="3">
        <f>IF(NOT(ISBLANK(B30)), 1, 0)</f>
        <v>1</v>
      </c>
      <c r="U30" s="2">
        <v>1</v>
      </c>
      <c r="V30" s="53"/>
    </row>
    <row r="31" spans="2:22">
      <c r="B31" s="19" t="str">
        <f>'DCF - Financials'!B33</f>
        <v>Add: Integration and restructuring activities</v>
      </c>
      <c r="C31" s="18"/>
      <c r="D31" s="18"/>
      <c r="E31" s="18"/>
      <c r="F31" s="17">
        <f>'DCF - Financials'!F33</f>
        <v>108.2</v>
      </c>
      <c r="G31" s="17">
        <f>'DCF - Financials'!G33</f>
        <v>59.7</v>
      </c>
      <c r="H31" s="17">
        <f>'DCF - Financials'!H33</f>
        <v>17.7</v>
      </c>
      <c r="I31" s="17">
        <f>'DCF - Financials'!I33</f>
        <v>8.5</v>
      </c>
      <c r="J31" s="17">
        <f>'DCF - Financials'!J33</f>
        <v>134.9</v>
      </c>
      <c r="K31" s="17">
        <f>'DCF - Financials'!K33</f>
        <v>0</v>
      </c>
      <c r="L31" s="17">
        <f>'DCF - Financials'!L33</f>
        <v>0</v>
      </c>
      <c r="M31" s="17">
        <f>'DCF - Financials'!M33</f>
        <v>0</v>
      </c>
      <c r="N31" s="17">
        <f>'DCF - Financials'!N33</f>
        <v>0</v>
      </c>
      <c r="O31" s="17">
        <f>'DCF - Financials'!O33</f>
        <v>0</v>
      </c>
      <c r="P31" s="17">
        <f>'DCF - Financials'!P33</f>
        <v>0</v>
      </c>
      <c r="Q31" s="17">
        <f>'DCF - Financials'!Q33</f>
        <v>0</v>
      </c>
      <c r="R31" s="91">
        <f>'DCF - Financials'!R33</f>
        <v>0</v>
      </c>
      <c r="T31" s="3">
        <f>IF(NOT(ISBLANK(B31)), 1, 0)</f>
        <v>1</v>
      </c>
      <c r="U31" s="2">
        <v>1</v>
      </c>
      <c r="V31" s="53"/>
    </row>
    <row r="32" spans="2:22">
      <c r="B32" s="109" t="s">
        <v>72</v>
      </c>
      <c r="C32" s="57"/>
      <c r="D32" s="57"/>
      <c r="E32" s="57"/>
      <c r="F32" s="57">
        <f>SUM(F26,F29:F31)</f>
        <v>1501.2739999999997</v>
      </c>
      <c r="G32" s="57">
        <f>SUM(G26,G29:G31)</f>
        <v>964.00000000000045</v>
      </c>
      <c r="H32" s="57">
        <f>SUM(H26,H29:H31)</f>
        <v>977.6</v>
      </c>
      <c r="I32" s="57">
        <f>SUM(I26,I29:I31)</f>
        <v>1086.1000000000006</v>
      </c>
      <c r="J32" s="57">
        <f>SUM(J26,J29:J31)</f>
        <v>1147.2999999999997</v>
      </c>
      <c r="K32" s="57">
        <f>SUM(K26,K29:K31)</f>
        <v>0</v>
      </c>
      <c r="L32" s="57">
        <f>SUM(L26,L29:L31)</f>
        <v>0</v>
      </c>
      <c r="M32" s="57">
        <f>SUM(M26,M29:M31)</f>
        <v>0</v>
      </c>
      <c r="N32" s="57">
        <f>SUM(N26,N29:N31)</f>
        <v>0</v>
      </c>
      <c r="O32" s="57">
        <f>SUM(O26,O29:O31)</f>
        <v>0</v>
      </c>
      <c r="P32" s="57">
        <f>SUM(P26,P29:P31)</f>
        <v>0</v>
      </c>
      <c r="Q32" s="57">
        <f>SUM(Q26,Q29:Q31)</f>
        <v>0</v>
      </c>
      <c r="R32" s="55">
        <f>SUM(R26,R29:R31)</f>
        <v>0</v>
      </c>
      <c r="T32" s="3">
        <f>IF(NOT(ISBLANK(B32)), 1, 0)</f>
        <v>1</v>
      </c>
      <c r="U32" s="2">
        <v>1</v>
      </c>
      <c r="V32" s="1"/>
    </row>
    <row r="33" spans="1:22">
      <c r="B33" s="96" t="s">
        <v>71</v>
      </c>
      <c r="C33" s="140"/>
      <c r="D33" s="140"/>
      <c r="E33" s="140"/>
      <c r="F33" s="139"/>
      <c r="G33" s="139">
        <f>IFERROR(IF(OR(F32&lt;0,G32&lt;0),0,G32/F32-1),0)</f>
        <v>-0.35787870835037394</v>
      </c>
      <c r="H33" s="139">
        <f>IFERROR(IF(OR(G32&lt;0,H32&lt;0),0,H32/G32-1),0)</f>
        <v>1.4107883817426892E-2</v>
      </c>
      <c r="I33" s="139">
        <f>IFERROR(IF(OR(H32&lt;0,I32&lt;0),0,I32/H32-1),0)</f>
        <v>0.11098608837970603</v>
      </c>
      <c r="J33" s="139">
        <f>IFERROR(IF(OR(I32&lt;0,J32&lt;0),0,J32/I32-1),0)</f>
        <v>5.6348402541201548E-2</v>
      </c>
      <c r="K33" s="139">
        <f>IFERROR(IF(OR(J32&lt;0,K32&lt;0),0,K32/J32-1),0)</f>
        <v>-1</v>
      </c>
      <c r="L33" s="139">
        <f>IFERROR(IF(OR(K32&lt;0,L32&lt;0),0,L32/K32-1),0)</f>
        <v>0</v>
      </c>
      <c r="M33" s="139">
        <f>IFERROR(IF(OR(L32&lt;0,M32&lt;0),0,M32/L32-1),0)</f>
        <v>0</v>
      </c>
      <c r="N33" s="139">
        <f>IFERROR(IF(OR(M32&lt;0,N32&lt;0),0,N32/M32-1),0)</f>
        <v>0</v>
      </c>
      <c r="O33" s="139">
        <f>IFERROR(IF(OR(N32&lt;0,O32&lt;0),0,O32/N32-1),0)</f>
        <v>0</v>
      </c>
      <c r="P33" s="139">
        <f>IFERROR(IF(OR(O32&lt;0,P32&lt;0),0,P32/O32-1),0)</f>
        <v>0</v>
      </c>
      <c r="Q33" s="139">
        <f>IFERROR(IF(OR(P32&lt;0,Q32&lt;0),0,Q32/P32-1),0)</f>
        <v>0</v>
      </c>
      <c r="R33" s="138">
        <f>IFERROR(IF(OR(Q32&lt;0,R32&lt;0),0,R32/Q32-1),0)</f>
        <v>0</v>
      </c>
      <c r="T33" s="3">
        <f>IF(NOT(ISBLANK(B33)), 1, 0)</f>
        <v>1</v>
      </c>
      <c r="U33" s="2">
        <v>1</v>
      </c>
      <c r="V33" s="53"/>
    </row>
    <row r="34" spans="1:22">
      <c r="B34" s="137" t="s">
        <v>70</v>
      </c>
      <c r="C34" s="136"/>
      <c r="D34" s="136"/>
      <c r="E34" s="136"/>
      <c r="F34" s="135">
        <f>IFERROR(F32/F11,0)</f>
        <v>0.31236025938022882</v>
      </c>
      <c r="G34" s="135">
        <f>IFERROR(G32/G11,0)</f>
        <v>0.22998377707796555</v>
      </c>
      <c r="H34" s="135">
        <f>IFERROR(H32/H11,0)</f>
        <v>0.21764103477447794</v>
      </c>
      <c r="I34" s="135">
        <f>IFERROR(I32/I11,0)</f>
        <v>0.24198471581667905</v>
      </c>
      <c r="J34" s="135">
        <f>IFERROR(J32/J11,0)</f>
        <v>0.19511904761904758</v>
      </c>
      <c r="K34" s="135">
        <f>IFERROR(K32/K11,0)</f>
        <v>0</v>
      </c>
      <c r="L34" s="135">
        <f>IFERROR(L32/L11,0)</f>
        <v>0</v>
      </c>
      <c r="M34" s="135">
        <f>IFERROR(M32/M11,0)</f>
        <v>0</v>
      </c>
      <c r="N34" s="135">
        <f>IFERROR(N32/N11,0)</f>
        <v>0</v>
      </c>
      <c r="O34" s="135">
        <f>IFERROR(O32/O11,0)</f>
        <v>0</v>
      </c>
      <c r="P34" s="135">
        <f>IFERROR(P32/P11,0)</f>
        <v>0</v>
      </c>
      <c r="Q34" s="135">
        <f>IFERROR(Q32/Q11,0)</f>
        <v>0</v>
      </c>
      <c r="R34" s="134">
        <f>IFERROR(R32/R11,0)</f>
        <v>0</v>
      </c>
      <c r="T34" s="3">
        <f>IF(NOT(ISBLANK(B34)), 1, 0)</f>
        <v>1</v>
      </c>
      <c r="U34" s="2">
        <v>1</v>
      </c>
      <c r="V34" s="53"/>
    </row>
    <row r="35" spans="1:22">
      <c r="B35" s="1"/>
      <c r="C35" s="1"/>
      <c r="D35" s="15"/>
      <c r="E35" s="15"/>
      <c r="F35" s="1"/>
      <c r="G35" s="1"/>
      <c r="H35" s="1"/>
      <c r="I35" s="1"/>
      <c r="J35" s="1"/>
      <c r="K35" s="1"/>
      <c r="L35" s="1"/>
      <c r="M35" s="1"/>
      <c r="N35" s="1"/>
      <c r="O35" s="1"/>
      <c r="P35" s="1"/>
      <c r="Q35" s="1"/>
      <c r="R35" s="1"/>
      <c r="T35" s="3">
        <f>IF(NOT(ISBLANK(B35)), 1, 0)</f>
        <v>0</v>
      </c>
      <c r="U35" s="2">
        <v>0</v>
      </c>
      <c r="V35" s="53"/>
    </row>
    <row r="36" spans="1:22">
      <c r="B36" s="66" t="s">
        <v>69</v>
      </c>
      <c r="C36" s="65"/>
      <c r="D36" s="65"/>
      <c r="E36" s="65"/>
      <c r="F36" s="65"/>
      <c r="G36" s="65"/>
      <c r="H36" s="65"/>
      <c r="I36" s="65"/>
      <c r="J36" s="65"/>
      <c r="K36" s="65"/>
      <c r="L36" s="65"/>
      <c r="M36" s="65"/>
      <c r="N36" s="65"/>
      <c r="O36" s="65"/>
      <c r="P36" s="65"/>
      <c r="Q36" s="65"/>
      <c r="R36" s="64"/>
      <c r="T36" s="3">
        <f>IF(NOT(ISBLANK(B36)), 1, 0)</f>
        <v>1</v>
      </c>
      <c r="U36" s="2">
        <v>1</v>
      </c>
      <c r="V36" s="53"/>
    </row>
    <row r="37" spans="1:22">
      <c r="B37" s="117"/>
      <c r="C37" s="116"/>
      <c r="D37" s="116"/>
      <c r="E37" s="116"/>
      <c r="F37" s="116"/>
      <c r="G37" s="116"/>
      <c r="H37" s="116"/>
      <c r="I37" s="133" t="s">
        <v>29</v>
      </c>
      <c r="J37" s="133"/>
      <c r="K37" s="63"/>
      <c r="L37" s="63"/>
      <c r="M37" s="63"/>
      <c r="N37" s="63"/>
      <c r="O37" s="63"/>
      <c r="P37" s="63"/>
      <c r="Q37" s="63"/>
      <c r="R37" s="62"/>
      <c r="T37" s="3">
        <f>IF(NOT(ISBLANK(B37)), 1, 0)</f>
        <v>0</v>
      </c>
      <c r="U37" s="2">
        <v>0</v>
      </c>
      <c r="V37" s="53"/>
    </row>
    <row r="38" spans="1:22">
      <c r="B38" s="52" t="s">
        <v>28</v>
      </c>
      <c r="C38" s="49"/>
      <c r="D38" s="49"/>
      <c r="E38" s="49"/>
      <c r="F38" s="49">
        <f>'DCF - Assumptions'!F$7</f>
        <v>2014</v>
      </c>
      <c r="G38" s="49">
        <f>'DCF - Assumptions'!G$7</f>
        <v>2015</v>
      </c>
      <c r="H38" s="49">
        <f>'DCF - Assumptions'!H$7</f>
        <v>2016</v>
      </c>
      <c r="I38" s="49">
        <f>'DCF - Assumptions'!I$7</f>
        <v>2017</v>
      </c>
      <c r="J38" s="49">
        <f>'DCF - Assumptions'!J$7</f>
        <v>2018</v>
      </c>
      <c r="K38" s="60">
        <f>'DCF - Assumptions'!K$7</f>
        <v>2019</v>
      </c>
      <c r="L38" s="60">
        <f>'DCF - Assumptions'!L$7</f>
        <v>2020</v>
      </c>
      <c r="M38" s="60">
        <f>'DCF - Assumptions'!M$7</f>
        <v>2021</v>
      </c>
      <c r="N38" s="60">
        <f>'DCF - Assumptions'!N$7</f>
        <v>2022</v>
      </c>
      <c r="O38" s="60">
        <f>'DCF - Assumptions'!O$7</f>
        <v>2023</v>
      </c>
      <c r="P38" s="61">
        <f>'DCF - Assumptions'!P$7</f>
        <v>2024</v>
      </c>
      <c r="Q38" s="60">
        <f>'DCF - Assumptions'!Q$7</f>
        <v>2025</v>
      </c>
      <c r="R38" s="59">
        <f>'DCF - Assumptions'!R$7</f>
        <v>2026</v>
      </c>
      <c r="T38" s="3">
        <f>IF(NOT(ISBLANK(B38)), 1, 0)</f>
        <v>1</v>
      </c>
      <c r="U38" s="2">
        <v>1</v>
      </c>
      <c r="V38" s="53"/>
    </row>
    <row r="39" spans="1:22">
      <c r="B39" s="96" t="s">
        <v>68</v>
      </c>
      <c r="C39" s="129"/>
      <c r="D39" s="129"/>
      <c r="E39" s="129"/>
      <c r="F39" s="128"/>
      <c r="G39" s="128">
        <f>IFERROR(G11/F11-1,0)</f>
        <v>-0.12788121074622782</v>
      </c>
      <c r="H39" s="128">
        <f>IFERROR(H11/G11-1,0)</f>
        <v>7.1619429334860207E-2</v>
      </c>
      <c r="I39" s="128">
        <f>IFERROR(I11/H11-1,0)</f>
        <v>-7.7919764904932354E-4</v>
      </c>
      <c r="J39" s="128">
        <f>IFERROR(J11/I11-1,0)</f>
        <v>0.31007285609250723</v>
      </c>
      <c r="K39" s="128">
        <f>IFERROR(K11/J11-1,0)</f>
        <v>-1</v>
      </c>
      <c r="L39" s="128">
        <f>IFERROR(L11/K11-1,0)</f>
        <v>0</v>
      </c>
      <c r="M39" s="128">
        <f>IFERROR(M11/L11-1,0)</f>
        <v>0</v>
      </c>
      <c r="N39" s="128">
        <f>IFERROR(N11/M11-1,0)</f>
        <v>0</v>
      </c>
      <c r="O39" s="128">
        <f>IFERROR(O11/N11-1,0)</f>
        <v>0</v>
      </c>
      <c r="P39" s="128">
        <f>IFERROR(P11/O11-1,0)</f>
        <v>0</v>
      </c>
      <c r="Q39" s="128">
        <f>IFERROR(Q11/P11-1,0)</f>
        <v>0</v>
      </c>
      <c r="R39" s="127">
        <f>IFERROR(R11/Q11-1,0)</f>
        <v>0</v>
      </c>
      <c r="T39" s="3">
        <f>IF(NOT(ISBLANK(B39)), 1, 0)</f>
        <v>1</v>
      </c>
      <c r="U39" s="2">
        <v>1</v>
      </c>
      <c r="V39" s="1"/>
    </row>
    <row r="40" spans="1:22">
      <c r="B40" s="96" t="s">
        <v>67</v>
      </c>
      <c r="C40" s="129"/>
      <c r="D40" s="129"/>
      <c r="E40" s="129"/>
      <c r="F40" s="128"/>
      <c r="G40" s="128">
        <f>IFERROR(G8/F8-1,0)</f>
        <v>-0.12788121074622782</v>
      </c>
      <c r="H40" s="128">
        <f>IFERROR(H8/G8-1,0)</f>
        <v>-1.0616471037312669E-2</v>
      </c>
      <c r="I40" s="128">
        <f>IFERROR(I8/H8-1,0)</f>
        <v>-7.8126883846544315E-3</v>
      </c>
      <c r="J40" s="128">
        <f>IFERROR(J8/I8-1,0)</f>
        <v>2.5955719736554306E-2</v>
      </c>
      <c r="K40" s="128">
        <f>IFERROR(K8/J8-1,0)</f>
        <v>-1</v>
      </c>
      <c r="L40" s="128">
        <f>IFERROR(L8/K8-1,0)</f>
        <v>0</v>
      </c>
      <c r="M40" s="128">
        <f>IFERROR(M8/L8-1,0)</f>
        <v>0</v>
      </c>
      <c r="N40" s="128">
        <f>IFERROR(N8/M8-1,0)</f>
        <v>0</v>
      </c>
      <c r="O40" s="128">
        <f>IFERROR(O8/N8-1,0)</f>
        <v>0</v>
      </c>
      <c r="P40" s="128">
        <f>IFERROR(P8/O8-1,0)</f>
        <v>0</v>
      </c>
      <c r="Q40" s="128">
        <f>IFERROR(Q8/P8-1,0)</f>
        <v>0</v>
      </c>
      <c r="R40" s="127">
        <f>IFERROR(R8/Q8-1,0)</f>
        <v>0</v>
      </c>
      <c r="T40" s="3">
        <f>IF(NOT(ISBLANK(B40)), 1, 0)</f>
        <v>1</v>
      </c>
      <c r="U40" s="2">
        <v>1</v>
      </c>
      <c r="V40" s="1"/>
    </row>
    <row r="41" spans="1:22">
      <c r="B41" s="96" t="s">
        <v>66</v>
      </c>
      <c r="C41" s="129"/>
      <c r="D41" s="129"/>
      <c r="E41" s="129"/>
      <c r="F41" s="128"/>
      <c r="G41" s="128">
        <f>IFERROR(G9/F9-1,0)</f>
        <v>0</v>
      </c>
      <c r="H41" s="128">
        <f>IFERROR(H9/G9-1,0)</f>
        <v>0</v>
      </c>
      <c r="I41" s="128">
        <f>IFERROR(I9/H9-1,0)</f>
        <v>0</v>
      </c>
      <c r="J41" s="128">
        <f>IFERROR(J9/I9-1,0)</f>
        <v>0</v>
      </c>
      <c r="K41" s="128">
        <f>IFERROR(K9/J9-1,0)</f>
        <v>-1</v>
      </c>
      <c r="L41" s="128">
        <f>IFERROR(L9/K9-1,0)</f>
        <v>0</v>
      </c>
      <c r="M41" s="128">
        <f>IFERROR(M9/L9-1,0)</f>
        <v>0</v>
      </c>
      <c r="N41" s="128">
        <f>IFERROR(N9/M9-1,0)</f>
        <v>0</v>
      </c>
      <c r="O41" s="128">
        <f>IFERROR(O9/N9-1,0)</f>
        <v>0</v>
      </c>
      <c r="P41" s="128">
        <f>IFERROR(P9/O9-1,0)</f>
        <v>0</v>
      </c>
      <c r="Q41" s="128">
        <f>IFERROR(Q9/P9-1,0)</f>
        <v>0</v>
      </c>
      <c r="R41" s="127">
        <f>IFERROR(R9/Q9-1,0)</f>
        <v>0</v>
      </c>
      <c r="T41" s="3">
        <f>IF(NOT(ISBLANK(B41)), 1, 0)</f>
        <v>1</v>
      </c>
      <c r="U41" s="2">
        <v>1</v>
      </c>
      <c r="V41" s="1"/>
    </row>
    <row r="42" spans="1:22">
      <c r="B42" s="96" t="s">
        <v>65</v>
      </c>
      <c r="C42" s="129"/>
      <c r="D42" s="129"/>
      <c r="E42" s="129"/>
      <c r="F42" s="128"/>
      <c r="G42" s="128">
        <f>IFERROR(G10/F10-1,0)</f>
        <v>0</v>
      </c>
      <c r="H42" s="128">
        <f>IFERROR(H10/G10-1,0)</f>
        <v>0</v>
      </c>
      <c r="I42" s="128">
        <f>IFERROR(I10/H10-1,0)</f>
        <v>8.3841021177835984E-2</v>
      </c>
      <c r="J42" s="128">
        <f>IFERROR(J10/I10-1,0)</f>
        <v>5.353319057814776E-4</v>
      </c>
      <c r="K42" s="128">
        <f>IFERROR(K10/J10-1,0)</f>
        <v>-1</v>
      </c>
      <c r="L42" s="128">
        <f>IFERROR(L10/K10-1,0)</f>
        <v>0</v>
      </c>
      <c r="M42" s="128">
        <f>IFERROR(M10/L10-1,0)</f>
        <v>0</v>
      </c>
      <c r="N42" s="128">
        <f>IFERROR(N10/M10-1,0)</f>
        <v>0</v>
      </c>
      <c r="O42" s="128">
        <f>IFERROR(O10/N10-1,0)</f>
        <v>0</v>
      </c>
      <c r="P42" s="128">
        <f>IFERROR(P10/O10-1,0)</f>
        <v>0</v>
      </c>
      <c r="Q42" s="128">
        <f>IFERROR(Q10/P10-1,0)</f>
        <v>0</v>
      </c>
      <c r="R42" s="127">
        <f>IFERROR(R10/Q10-1,0)</f>
        <v>0</v>
      </c>
      <c r="T42" s="3">
        <f>IF(NOT(ISBLANK(B42)), 1, 0)</f>
        <v>1</v>
      </c>
      <c r="U42" s="2">
        <v>1</v>
      </c>
      <c r="V42" s="1"/>
    </row>
    <row r="43" spans="1:22">
      <c r="A43" s="122"/>
      <c r="B43" s="126" t="s">
        <v>64</v>
      </c>
      <c r="C43" s="125"/>
      <c r="D43" s="125"/>
      <c r="E43" s="125"/>
      <c r="F43" s="123"/>
      <c r="G43" s="123">
        <f>IFERROR(G8/G$11,0)</f>
        <v>1</v>
      </c>
      <c r="H43" s="123">
        <f>IFERROR(H8/H$11,0)</f>
        <v>0.92326016296362268</v>
      </c>
      <c r="I43" s="123">
        <f>IFERROR(I8/I$11,0)</f>
        <v>0.91676135730677533</v>
      </c>
      <c r="J43" s="123">
        <f>IFERROR(J8/J$11,0)</f>
        <v>0.71794217687074835</v>
      </c>
      <c r="K43" s="123">
        <f>IFERROR(K8/K$11,0)</f>
        <v>0</v>
      </c>
      <c r="L43" s="123">
        <f>IFERROR(L8/L$11,0)</f>
        <v>0</v>
      </c>
      <c r="M43" s="123">
        <f>IFERROR(M8/M$11,0)</f>
        <v>0</v>
      </c>
      <c r="N43" s="123">
        <f>IFERROR(N8/N$11,0)</f>
        <v>0</v>
      </c>
      <c r="O43" s="123">
        <f>IFERROR(O8/O$11,0)</f>
        <v>0</v>
      </c>
      <c r="P43" s="123">
        <f>IFERROR(P8/P$11,0)</f>
        <v>0</v>
      </c>
      <c r="Q43" s="123">
        <f>IFERROR(Q8/Q$11,0)</f>
        <v>0</v>
      </c>
      <c r="R43" s="132">
        <f>IFERROR(R8/R$11,0)</f>
        <v>0</v>
      </c>
      <c r="T43" s="3">
        <f>IF(NOT(ISBLANK(B43)), 1, 0)</f>
        <v>1</v>
      </c>
      <c r="U43" s="2">
        <v>1</v>
      </c>
      <c r="V43" s="1"/>
    </row>
    <row r="44" spans="1:22">
      <c r="A44" s="122"/>
      <c r="B44" s="130" t="s">
        <v>63</v>
      </c>
      <c r="C44" s="129"/>
      <c r="D44" s="129"/>
      <c r="E44" s="129"/>
      <c r="F44" s="128"/>
      <c r="G44" s="128">
        <f>IFERROR(G9/G$11,0)</f>
        <v>0</v>
      </c>
      <c r="H44" s="128">
        <f>IFERROR(H9/H$11,0)</f>
        <v>0</v>
      </c>
      <c r="I44" s="128">
        <f>IFERROR(I9/I$11,0)</f>
        <v>0</v>
      </c>
      <c r="J44" s="128">
        <f>IFERROR(J9/J$11,0)</f>
        <v>0.21848639455782315</v>
      </c>
      <c r="K44" s="128">
        <f>IFERROR(K9/K$11,0)</f>
        <v>0</v>
      </c>
      <c r="L44" s="128">
        <f>IFERROR(L9/L$11,0)</f>
        <v>0</v>
      </c>
      <c r="M44" s="128">
        <f>IFERROR(M9/M$11,0)</f>
        <v>0</v>
      </c>
      <c r="N44" s="128">
        <f>IFERROR(N9/N$11,0)</f>
        <v>0</v>
      </c>
      <c r="O44" s="128">
        <f>IFERROR(O9/O$11,0)</f>
        <v>0</v>
      </c>
      <c r="P44" s="128">
        <f>IFERROR(P9/P$11,0)</f>
        <v>0</v>
      </c>
      <c r="Q44" s="128">
        <f>IFERROR(Q9/Q$11,0)</f>
        <v>0</v>
      </c>
      <c r="R44" s="127">
        <f>IFERROR(R9/R$11,0)</f>
        <v>0</v>
      </c>
      <c r="T44" s="3">
        <f>IF(NOT(ISBLANK(B44)), 1, 0)</f>
        <v>1</v>
      </c>
      <c r="U44" s="2">
        <v>1</v>
      </c>
      <c r="V44" s="1"/>
    </row>
    <row r="45" spans="1:22">
      <c r="A45" s="122"/>
      <c r="B45" s="130" t="s">
        <v>62</v>
      </c>
      <c r="C45" s="129"/>
      <c r="D45" s="129"/>
      <c r="E45" s="129"/>
      <c r="F45" s="128"/>
      <c r="G45" s="128">
        <f>G10/G$11</f>
        <v>0</v>
      </c>
      <c r="H45" s="128">
        <f>IFERROR(H10/H$11,0)</f>
        <v>7.6739837036377392E-2</v>
      </c>
      <c r="I45" s="128">
        <f>IFERROR(I10/I$11,0)</f>
        <v>8.3238642693224604E-2</v>
      </c>
      <c r="J45" s="128">
        <f>IFERROR(J10/J$11,0)</f>
        <v>6.357142857142857E-2</v>
      </c>
      <c r="K45" s="128">
        <f>IFERROR(K10/K$11,0)</f>
        <v>0</v>
      </c>
      <c r="L45" s="128">
        <f>IFERROR(L10/L$11,0)</f>
        <v>0</v>
      </c>
      <c r="M45" s="128">
        <f>IFERROR(M10/M$11,0)</f>
        <v>0</v>
      </c>
      <c r="N45" s="128">
        <f>IFERROR(N10/N$11,0)</f>
        <v>0</v>
      </c>
      <c r="O45" s="128">
        <f>IFERROR(O10/O$11,0)</f>
        <v>0</v>
      </c>
      <c r="P45" s="128">
        <f>IFERROR(P10/P$11,0)</f>
        <v>0</v>
      </c>
      <c r="Q45" s="128">
        <f>IFERROR(Q10/Q$11,0)</f>
        <v>0</v>
      </c>
      <c r="R45" s="127">
        <f>IFERROR(R10/R$11,0)</f>
        <v>0</v>
      </c>
      <c r="T45" s="3">
        <f>IF(NOT(ISBLANK(B45)), 1, 0)</f>
        <v>1</v>
      </c>
      <c r="U45" s="2">
        <v>1</v>
      </c>
      <c r="V45" s="1"/>
    </row>
    <row r="46" spans="1:22">
      <c r="A46" s="122"/>
      <c r="B46" s="126" t="s">
        <v>61</v>
      </c>
      <c r="C46" s="125"/>
      <c r="D46" s="125"/>
      <c r="E46" s="125"/>
      <c r="F46" s="123"/>
      <c r="G46" s="123">
        <f>IF(OR(F26&lt;=0,G26&lt;=0),0,G26/F26-1)</f>
        <v>-0.44825074057606851</v>
      </c>
      <c r="H46" s="123">
        <f>IF(OR(G26&lt;=0,H26&lt;=0),0,H26/G26-1)</f>
        <v>5.7443365695792004E-2</v>
      </c>
      <c r="I46" s="123">
        <f>IF(OR(H26&lt;=0,I26&lt;=0),0,I26/H26-1)</f>
        <v>0.20489671002295418</v>
      </c>
      <c r="J46" s="123">
        <f>IF(OR(I26&lt;=0,J26&lt;=0),0,J26/I26-1)</f>
        <v>-0.14808229616459323</v>
      </c>
      <c r="K46" s="123">
        <f>IF(OR(J26&lt;=0,K26&lt;=0),0,K26/J26-1)</f>
        <v>0</v>
      </c>
      <c r="L46" s="123">
        <f>IF(OR(K26&lt;=0,L26&lt;=0),0,L26/K26-1)</f>
        <v>0</v>
      </c>
      <c r="M46" s="123">
        <f>IF(OR(L26&lt;=0,M26&lt;=0),0,M26/L26-1)</f>
        <v>0</v>
      </c>
      <c r="N46" s="123">
        <f>IF(OR(M26&lt;=0,N26&lt;=0),0,N26/M26-1)</f>
        <v>0</v>
      </c>
      <c r="O46" s="123">
        <f>IF(OR(N26&lt;=0,O26&lt;=0),0,O26/N26-1)</f>
        <v>0</v>
      </c>
      <c r="P46" s="123">
        <f>IF(OR(O26&lt;=0,P26&lt;=0),0,P26/O26-1)</f>
        <v>0</v>
      </c>
      <c r="Q46" s="123">
        <f>IF(OR(P26&lt;=0,Q26&lt;=0),0,Q26/P26-1)</f>
        <v>0</v>
      </c>
      <c r="R46" s="132">
        <f>IF(OR(Q26&lt;=0,R26&lt;=0),0,R26/Q26-1)</f>
        <v>0</v>
      </c>
      <c r="T46" s="3">
        <f>IF(NOT(ISBLANK(B46)), 1, 0)</f>
        <v>1</v>
      </c>
      <c r="U46" s="2">
        <v>1</v>
      </c>
      <c r="V46" s="1"/>
    </row>
    <row r="47" spans="1:22">
      <c r="A47" s="122"/>
      <c r="B47" s="130" t="s">
        <v>60</v>
      </c>
      <c r="C47" s="129"/>
      <c r="D47" s="129"/>
      <c r="E47" s="129"/>
      <c r="F47" s="128"/>
      <c r="G47" s="128">
        <f>IFERROR(G22/F22-1,0)</f>
        <v>-0.33932651553590454</v>
      </c>
      <c r="H47" s="128">
        <f>IFERROR(H22/G22-1,0)</f>
        <v>8.3039764259254412E-2</v>
      </c>
      <c r="I47" s="128">
        <f>IFERROR(I22/H22-1,0)</f>
        <v>1.5228426395938577E-2</v>
      </c>
      <c r="J47" s="128">
        <f>IFERROR(J22/I22-1,0)</f>
        <v>4.2499999999999982E-2</v>
      </c>
      <c r="K47" s="128">
        <f>IFERROR(K22/J22-1,0)</f>
        <v>-1</v>
      </c>
      <c r="L47" s="128">
        <f>IFERROR(L22/K22-1,0)</f>
        <v>0</v>
      </c>
      <c r="M47" s="128">
        <f>IFERROR(M22/L22-1,0)</f>
        <v>0</v>
      </c>
      <c r="N47" s="128">
        <f>IFERROR(N22/M22-1,0)</f>
        <v>0</v>
      </c>
      <c r="O47" s="128">
        <f>IFERROR(O22/N22-1,0)</f>
        <v>0</v>
      </c>
      <c r="P47" s="128">
        <f>IFERROR(P22/O22-1,0)</f>
        <v>0</v>
      </c>
      <c r="Q47" s="128">
        <f>IFERROR(Q22/P22-1,0)</f>
        <v>0</v>
      </c>
      <c r="R47" s="127">
        <f>IFERROR(R22/Q22-1,0)</f>
        <v>0</v>
      </c>
      <c r="T47" s="3">
        <f>IF(NOT(ISBLANK(B47)), 1, 0)</f>
        <v>1</v>
      </c>
      <c r="U47" s="2">
        <v>1</v>
      </c>
      <c r="V47" s="1"/>
    </row>
    <row r="48" spans="1:22">
      <c r="A48" s="122"/>
      <c r="B48" s="130" t="s">
        <v>59</v>
      </c>
      <c r="C48" s="129"/>
      <c r="D48" s="129"/>
      <c r="E48" s="129"/>
      <c r="F48" s="131"/>
      <c r="G48" s="128">
        <f>IF(OR(G23&lt;=0,F23&lt;=0),0,G23/F23-1)</f>
        <v>0</v>
      </c>
      <c r="H48" s="128">
        <f>IF(OR(H23&lt;=0,G23&lt;=0),0,H23/G23-1)</f>
        <v>0</v>
      </c>
      <c r="I48" s="128">
        <f>IF(OR(I23&lt;=0,H23&lt;=0),0,I23/H23-1)</f>
        <v>0</v>
      </c>
      <c r="J48" s="128">
        <f>IF(OR(J23&lt;=0,I23&lt;=0),0,J23/I23-1)</f>
        <v>0</v>
      </c>
      <c r="K48" s="128">
        <f>IF(OR(K23&lt;=0,J23&lt;=0),0,K23/J23-1)</f>
        <v>0</v>
      </c>
      <c r="L48" s="128">
        <f>IF(OR(L23&lt;=0,K23&lt;=0),0,L23/K23-1)</f>
        <v>0</v>
      </c>
      <c r="M48" s="128">
        <f>IF(OR(M23&lt;=0,L23&lt;=0),0,M23/L23-1)</f>
        <v>0</v>
      </c>
      <c r="N48" s="128">
        <f>IF(OR(N23&lt;=0,M23&lt;=0),0,N23/M23-1)</f>
        <v>0</v>
      </c>
      <c r="O48" s="128">
        <f>IF(OR(O23&lt;=0,N23&lt;=0),0,O23/N23-1)</f>
        <v>0</v>
      </c>
      <c r="P48" s="128">
        <f>IF(OR(P23&lt;=0,O23&lt;=0),0,P23/O23-1)</f>
        <v>0</v>
      </c>
      <c r="Q48" s="128">
        <f>IF(OR(Q23&lt;=0,P23&lt;=0),0,Q23/P23-1)</f>
        <v>0</v>
      </c>
      <c r="R48" s="127">
        <f>IF(OR(R23&lt;=0,Q23&lt;=0),0,R23/Q23-1)</f>
        <v>0</v>
      </c>
      <c r="T48" s="3">
        <f>IF(NOT(ISBLANK(B48)), 1, 0)</f>
        <v>1</v>
      </c>
      <c r="U48" s="2">
        <v>1</v>
      </c>
      <c r="V48" s="1"/>
    </row>
    <row r="49" spans="1:22">
      <c r="A49" s="122"/>
      <c r="B49" s="130" t="s">
        <v>58</v>
      </c>
      <c r="C49" s="129"/>
      <c r="D49" s="129"/>
      <c r="E49" s="129"/>
      <c r="F49" s="128"/>
      <c r="G49" s="128">
        <f>IF(OR(G24&lt;=0,F24&lt;=0),0,G24/F24-1)</f>
        <v>0</v>
      </c>
      <c r="H49" s="128">
        <f>IF(OR(H24&lt;=0,G24&lt;=0),0,H24/G24-1)</f>
        <v>0</v>
      </c>
      <c r="I49" s="128">
        <f>IF(OR(I24&lt;=0,H24&lt;=0),0,I24/H24-1)</f>
        <v>-0.52307692307692177</v>
      </c>
      <c r="J49" s="128">
        <f>IF(OR(J24&lt;=0,I24&lt;=0),0,J24/I24-1)</f>
        <v>0</v>
      </c>
      <c r="K49" s="128">
        <f>IF(OR(K24&lt;=0,J24&lt;=0),0,K24/J24-1)</f>
        <v>0</v>
      </c>
      <c r="L49" s="128">
        <f>IF(OR(L24&lt;=0,K24&lt;=0),0,L24/K24-1)</f>
        <v>0</v>
      </c>
      <c r="M49" s="128">
        <f>IF(OR(M24&lt;=0,L24&lt;=0),0,M24/L24-1)</f>
        <v>0</v>
      </c>
      <c r="N49" s="128">
        <f>IF(OR(N24&lt;=0,M24&lt;=0),0,N24/M24-1)</f>
        <v>0</v>
      </c>
      <c r="O49" s="128">
        <f>IF(OR(O24&lt;=0,N24&lt;=0),0,O24/N24-1)</f>
        <v>0</v>
      </c>
      <c r="P49" s="128">
        <f>IF(OR(P24&lt;=0,O24&lt;=0),0,P24/O24-1)</f>
        <v>0</v>
      </c>
      <c r="Q49" s="128">
        <f>IF(OR(Q24&lt;=0,P24&lt;=0),0,Q24/P24-1)</f>
        <v>0</v>
      </c>
      <c r="R49" s="128">
        <f>IF(OR(R24&lt;=0,Q24&lt;=0),0,R24/Q24-1)</f>
        <v>0</v>
      </c>
      <c r="T49" s="3">
        <f>IF(NOT(ISBLANK(B49)), 1, 0)</f>
        <v>1</v>
      </c>
      <c r="U49" s="2">
        <v>1</v>
      </c>
      <c r="V49" s="1"/>
    </row>
    <row r="50" spans="1:22">
      <c r="A50" s="122"/>
      <c r="B50" s="126" t="s">
        <v>57</v>
      </c>
      <c r="C50" s="125"/>
      <c r="D50" s="125"/>
      <c r="E50" s="125"/>
      <c r="F50" s="123"/>
      <c r="G50" s="123">
        <f>G28</f>
        <v>0.14743773260807339</v>
      </c>
      <c r="H50" s="123">
        <f>H28</f>
        <v>0.14548733247250545</v>
      </c>
      <c r="I50" s="123">
        <f>I28</f>
        <v>0.17543390593320421</v>
      </c>
      <c r="J50" s="123">
        <f>J28</f>
        <v>0.11408163265306118</v>
      </c>
      <c r="K50" s="123">
        <f>K28</f>
        <v>0</v>
      </c>
      <c r="L50" s="123">
        <f>L28</f>
        <v>0</v>
      </c>
      <c r="M50" s="123">
        <f>M28</f>
        <v>0</v>
      </c>
      <c r="N50" s="123">
        <f>N28</f>
        <v>0</v>
      </c>
      <c r="O50" s="123">
        <f>O28</f>
        <v>0</v>
      </c>
      <c r="P50" s="123">
        <f>P28</f>
        <v>0</v>
      </c>
      <c r="Q50" s="123">
        <f>Q28</f>
        <v>0</v>
      </c>
      <c r="R50" s="132">
        <f>R28</f>
        <v>0</v>
      </c>
      <c r="T50" s="3">
        <f>IF(NOT(ISBLANK(B50)), 1, 0)</f>
        <v>1</v>
      </c>
      <c r="U50" s="2">
        <v>1</v>
      </c>
      <c r="V50" s="1"/>
    </row>
    <row r="51" spans="1:22">
      <c r="A51" s="122"/>
      <c r="B51" s="130" t="s">
        <v>56</v>
      </c>
      <c r="C51" s="129"/>
      <c r="D51" s="129"/>
      <c r="E51" s="129"/>
      <c r="F51" s="131"/>
      <c r="G51" s="128">
        <f>IFERROR(G22/G8,0)</f>
        <v>0.225655194820959</v>
      </c>
      <c r="H51" s="128">
        <f>IFERROR(H22/H8,0)</f>
        <v>0.24701598707530575</v>
      </c>
      <c r="I51" s="128">
        <f>IFERROR(I22/I8,0)</f>
        <v>0.25275232702262618</v>
      </c>
      <c r="J51" s="128">
        <f>IFERROR(J22/J8,0)</f>
        <v>0.25682814165580958</v>
      </c>
      <c r="K51" s="128">
        <f>IFERROR(K22/K8,0)</f>
        <v>0</v>
      </c>
      <c r="L51" s="128">
        <f>IFERROR(L22/L8,0)</f>
        <v>0</v>
      </c>
      <c r="M51" s="128">
        <f>IFERROR(M22/M8,0)</f>
        <v>0</v>
      </c>
      <c r="N51" s="128">
        <f>IFERROR(N22/N8,0)</f>
        <v>0</v>
      </c>
      <c r="O51" s="128">
        <f>IFERROR(O22/O8,0)</f>
        <v>0</v>
      </c>
      <c r="P51" s="128">
        <f>IFERROR(P22/P8,0)</f>
        <v>0</v>
      </c>
      <c r="Q51" s="128">
        <f>IFERROR(Q22/Q8,0)</f>
        <v>0</v>
      </c>
      <c r="R51" s="128">
        <f>IFERROR(R22/R8,0)</f>
        <v>0</v>
      </c>
      <c r="T51" s="3">
        <f>IF(NOT(ISBLANK(B51)), 1, 0)</f>
        <v>1</v>
      </c>
      <c r="U51" s="2">
        <v>1</v>
      </c>
      <c r="V51" s="1"/>
    </row>
    <row r="52" spans="1:22">
      <c r="A52" s="122"/>
      <c r="B52" s="130" t="s">
        <v>55</v>
      </c>
      <c r="C52" s="129"/>
      <c r="D52" s="129"/>
      <c r="E52" s="129"/>
      <c r="F52" s="131"/>
      <c r="G52" s="128">
        <f>IFERROR(G23/G9,0)</f>
        <v>0</v>
      </c>
      <c r="H52" s="128">
        <f>IFERROR(H23/H9,0)</f>
        <v>0</v>
      </c>
      <c r="I52" s="128">
        <f>IFERROR(I23/I9,0)</f>
        <v>0</v>
      </c>
      <c r="J52" s="128">
        <f>IFERROR(J23/J9,0)</f>
        <v>-4.8182455047871081E-2</v>
      </c>
      <c r="K52" s="128">
        <f>IFERROR(K23/K9,0)</f>
        <v>0</v>
      </c>
      <c r="L52" s="128">
        <f>IFERROR(L23/L9,0)</f>
        <v>0</v>
      </c>
      <c r="M52" s="128">
        <f>IFERROR(M23/M9,0)</f>
        <v>0</v>
      </c>
      <c r="N52" s="128">
        <f>IFERROR(N23/N9,0)</f>
        <v>0</v>
      </c>
      <c r="O52" s="128">
        <f>IFERROR(O23/O9,0)</f>
        <v>0</v>
      </c>
      <c r="P52" s="128">
        <f>IFERROR(P23/P9,0)</f>
        <v>0</v>
      </c>
      <c r="Q52" s="128">
        <f>IFERROR(Q23/Q9,0)</f>
        <v>0</v>
      </c>
      <c r="R52" s="127">
        <f>IFERROR(R23/R9,0)</f>
        <v>0</v>
      </c>
      <c r="T52" s="3">
        <f>IF(NOT(ISBLANK(B52)), 1, 0)</f>
        <v>1</v>
      </c>
      <c r="U52" s="2">
        <v>1</v>
      </c>
      <c r="V52" s="1"/>
    </row>
    <row r="53" spans="1:22">
      <c r="A53" s="122"/>
      <c r="B53" s="130" t="s">
        <v>54</v>
      </c>
      <c r="C53" s="129"/>
      <c r="D53" s="129"/>
      <c r="E53" s="129"/>
      <c r="F53" s="128"/>
      <c r="G53" s="128">
        <f>IFERROR(G24/G10,0)</f>
        <v>0</v>
      </c>
      <c r="H53" s="128">
        <f>IFERROR(H24/H10,0)</f>
        <v>9.428488540760073E-2</v>
      </c>
      <c r="I53" s="128">
        <f>IFERROR(I24/I10,0)</f>
        <v>4.1488222698072875E-2</v>
      </c>
      <c r="J53" s="128">
        <f>IFERROR(J24/J10,0)</f>
        <v>-6.955591225254131E-3</v>
      </c>
      <c r="K53" s="128">
        <f>IFERROR(K24/K10,0)</f>
        <v>0</v>
      </c>
      <c r="L53" s="128">
        <f>IFERROR(L24/L10,0)</f>
        <v>0</v>
      </c>
      <c r="M53" s="128">
        <f>IFERROR(M24/M10,0)</f>
        <v>0</v>
      </c>
      <c r="N53" s="128">
        <f>IFERROR(N24/N10,0)</f>
        <v>0</v>
      </c>
      <c r="O53" s="128">
        <f>IFERROR(O24/O10,0)</f>
        <v>0</v>
      </c>
      <c r="P53" s="128">
        <f>IFERROR(P24/P10,0)</f>
        <v>0</v>
      </c>
      <c r="Q53" s="128">
        <f>IFERROR(Q24/Q10,0)</f>
        <v>0</v>
      </c>
      <c r="R53" s="127">
        <f>IFERROR(R24/R10,0)</f>
        <v>0</v>
      </c>
      <c r="T53" s="3">
        <f>IF(NOT(ISBLANK(B53)), 1, 0)</f>
        <v>1</v>
      </c>
      <c r="U53" s="2">
        <v>1</v>
      </c>
      <c r="V53" s="1"/>
    </row>
    <row r="54" spans="1:22">
      <c r="A54" s="122"/>
      <c r="B54" s="126" t="s">
        <v>53</v>
      </c>
      <c r="C54" s="125"/>
      <c r="D54" s="125"/>
      <c r="E54" s="125"/>
      <c r="F54" s="124"/>
      <c r="G54" s="123">
        <f>IFERROR(IF(OR(F32&lt;0,G32&lt;0),0,G32/F32-1),0)</f>
        <v>-0.35787870835037394</v>
      </c>
      <c r="H54" s="123">
        <f>IFERROR(IF(OR(G32&lt;0,H32&lt;0),0,H32/G32-1),0)</f>
        <v>1.4107883817426892E-2</v>
      </c>
      <c r="I54" s="123">
        <f>IFERROR(IF(OR(H32&lt;0,I32&lt;0),0,I32/H32-1),0)</f>
        <v>0.11098608837970603</v>
      </c>
      <c r="J54" s="123">
        <f>IFERROR(IF(OR(I32&lt;0,J32&lt;0),0,J32/I32-1),0)</f>
        <v>5.6348402541201548E-2</v>
      </c>
      <c r="K54" s="123">
        <f>IFERROR(IF(OR(J32&lt;0,K32&lt;0),0,K32/J32-1),0)</f>
        <v>-1</v>
      </c>
      <c r="L54" s="123">
        <f>IFERROR(IF(OR(K32&lt;0,L32&lt;0),0,L32/K32-1),0)</f>
        <v>0</v>
      </c>
      <c r="M54" s="123">
        <f>IFERROR(IF(OR(L32&lt;0,M32&lt;0),0,M32/L32-1),0)</f>
        <v>0</v>
      </c>
      <c r="N54" s="123">
        <f>IFERROR(IF(OR(M32&lt;0,N32&lt;0),0,N32/M32-1),0)</f>
        <v>0</v>
      </c>
      <c r="O54" s="123">
        <f>IFERROR(IF(OR(N32&lt;0,O32&lt;0),0,O32/N32-1),0)</f>
        <v>0</v>
      </c>
      <c r="P54" s="123">
        <f>IFERROR(IF(OR(O32&lt;0,P32&lt;0),0,P32/O32-1),0)</f>
        <v>0</v>
      </c>
      <c r="Q54" s="123">
        <f>IFERROR(IF(OR(P32&lt;0,Q32&lt;0),0,Q32/P32-1),0)</f>
        <v>0</v>
      </c>
      <c r="R54" s="123">
        <f>IFERROR(IF(OR(Q32&lt;0,R32&lt;0),0,R32/Q32-1),0)</f>
        <v>0</v>
      </c>
      <c r="T54" s="3">
        <f>IF(NOT(ISBLANK(B54)), 1, 0)</f>
        <v>1</v>
      </c>
      <c r="U54" s="2">
        <v>1</v>
      </c>
      <c r="V54" s="1"/>
    </row>
    <row r="55" spans="1:22">
      <c r="A55" s="122"/>
      <c r="B55" s="121" t="s">
        <v>52</v>
      </c>
      <c r="C55" s="120"/>
      <c r="D55" s="120"/>
      <c r="E55" s="120"/>
      <c r="F55" s="119"/>
      <c r="G55" s="119">
        <f>IFERROR(G32/G11,0)</f>
        <v>0.22998377707796555</v>
      </c>
      <c r="H55" s="119">
        <f>IFERROR(H32/H11,0)</f>
        <v>0.21764103477447794</v>
      </c>
      <c r="I55" s="119">
        <f>IFERROR(I32/I11,0)</f>
        <v>0.24198471581667905</v>
      </c>
      <c r="J55" s="119">
        <f>IFERROR(J32/J11,0)</f>
        <v>0.19511904761904758</v>
      </c>
      <c r="K55" s="119">
        <f>IFERROR(K32/K11,0)</f>
        <v>0</v>
      </c>
      <c r="L55" s="119">
        <f>IFERROR(L32/L11,0)</f>
        <v>0</v>
      </c>
      <c r="M55" s="119">
        <f>IFERROR(M32/M11,0)</f>
        <v>0</v>
      </c>
      <c r="N55" s="119">
        <f>IFERROR(N32/N11,0)</f>
        <v>0</v>
      </c>
      <c r="O55" s="119">
        <f>IFERROR(O32/O11,0)</f>
        <v>0</v>
      </c>
      <c r="P55" s="119">
        <f>IFERROR(P32/P11,0)</f>
        <v>0</v>
      </c>
      <c r="Q55" s="119">
        <f>IFERROR(Q32/Q11,0)</f>
        <v>0</v>
      </c>
      <c r="R55" s="119">
        <f>IFERROR(R32/R11,0)</f>
        <v>0</v>
      </c>
      <c r="T55" s="3">
        <f>IF(NOT(ISBLANK(B55)), 1, 0)</f>
        <v>1</v>
      </c>
      <c r="U55" s="2">
        <v>1</v>
      </c>
      <c r="V55" s="1"/>
    </row>
    <row r="56" spans="1:22">
      <c r="B56" s="18"/>
      <c r="C56" s="18"/>
      <c r="D56" s="18"/>
      <c r="E56" s="18"/>
      <c r="F56" s="17"/>
      <c r="G56" s="17"/>
      <c r="H56" s="17"/>
      <c r="I56" s="17"/>
      <c r="J56" s="17"/>
      <c r="K56" s="17"/>
      <c r="L56" s="17"/>
      <c r="M56" s="17"/>
      <c r="N56" s="17"/>
      <c r="O56" s="17"/>
      <c r="P56" s="17"/>
      <c r="Q56" s="17"/>
      <c r="R56" s="118"/>
      <c r="T56" s="3">
        <f>IF(NOT(ISBLANK(B56)), 1, 0)</f>
        <v>0</v>
      </c>
      <c r="U56" s="2">
        <v>0</v>
      </c>
      <c r="V56" s="53"/>
    </row>
    <row r="57" spans="1:22">
      <c r="B57" s="66" t="s">
        <v>51</v>
      </c>
      <c r="C57" s="65"/>
      <c r="D57" s="65"/>
      <c r="E57" s="65"/>
      <c r="F57" s="65"/>
      <c r="G57" s="65"/>
      <c r="H57" s="65"/>
      <c r="I57" s="65"/>
      <c r="J57" s="65"/>
      <c r="K57" s="65"/>
      <c r="L57" s="65"/>
      <c r="M57" s="65"/>
      <c r="N57" s="65"/>
      <c r="O57" s="65"/>
      <c r="P57" s="65"/>
      <c r="Q57" s="65"/>
      <c r="R57" s="64"/>
      <c r="T57" s="3">
        <f>IF(NOT(ISBLANK(B57)), 1, 0)</f>
        <v>1</v>
      </c>
      <c r="U57" s="2">
        <v>1</v>
      </c>
      <c r="V57" s="53"/>
    </row>
    <row r="58" spans="1:22">
      <c r="B58" s="117"/>
      <c r="C58" s="116"/>
      <c r="D58" s="116"/>
      <c r="E58" s="116"/>
      <c r="F58" s="116"/>
      <c r="G58" s="116"/>
      <c r="H58" s="116"/>
      <c r="I58" s="116"/>
      <c r="J58" s="116"/>
      <c r="K58" s="63" t="s">
        <v>29</v>
      </c>
      <c r="L58" s="63"/>
      <c r="M58" s="63"/>
      <c r="N58" s="63"/>
      <c r="O58" s="63"/>
      <c r="P58" s="63"/>
      <c r="Q58" s="63"/>
      <c r="R58" s="62"/>
      <c r="T58" s="3">
        <f>IF(NOT(ISBLANK(B58)), 1, 0)</f>
        <v>0</v>
      </c>
      <c r="U58" s="2">
        <v>0</v>
      </c>
      <c r="V58" s="53"/>
    </row>
    <row r="59" spans="1:22">
      <c r="B59" s="52" t="s">
        <v>28</v>
      </c>
      <c r="C59" s="49"/>
      <c r="D59" s="49"/>
      <c r="E59" s="49"/>
      <c r="F59" s="49">
        <f>'DCF - Assumptions'!F$7</f>
        <v>2014</v>
      </c>
      <c r="G59" s="49">
        <f>'DCF - Assumptions'!G$7</f>
        <v>2015</v>
      </c>
      <c r="H59" s="49">
        <f>'DCF - Assumptions'!H$7</f>
        <v>2016</v>
      </c>
      <c r="I59" s="49">
        <f>'DCF - Assumptions'!I$7</f>
        <v>2017</v>
      </c>
      <c r="J59" s="49">
        <f>'DCF - Assumptions'!J$7</f>
        <v>2018</v>
      </c>
      <c r="K59" s="60">
        <f>'DCF - Assumptions'!K$7</f>
        <v>2019</v>
      </c>
      <c r="L59" s="60">
        <f>'DCF - Assumptions'!L$7</f>
        <v>2020</v>
      </c>
      <c r="M59" s="60">
        <f>'DCF - Assumptions'!M$7</f>
        <v>2021</v>
      </c>
      <c r="N59" s="60">
        <f>'DCF - Assumptions'!N$7</f>
        <v>2022</v>
      </c>
      <c r="O59" s="60">
        <f>'DCF - Assumptions'!O$7</f>
        <v>2023</v>
      </c>
      <c r="P59" s="61">
        <f>'DCF - Assumptions'!P$7</f>
        <v>2024</v>
      </c>
      <c r="Q59" s="60">
        <f>'DCF - Assumptions'!Q$7</f>
        <v>2025</v>
      </c>
      <c r="R59" s="59">
        <f>'DCF - Assumptions'!R$7</f>
        <v>2026</v>
      </c>
      <c r="T59" s="3">
        <f>IF(NOT(ISBLANK(B59)), 1, 0)</f>
        <v>1</v>
      </c>
      <c r="U59" s="2">
        <v>1</v>
      </c>
      <c r="V59" s="53"/>
    </row>
    <row r="60" spans="1:22">
      <c r="B60" s="109" t="str">
        <f>B32</f>
        <v>EBITDA</v>
      </c>
      <c r="C60" s="57"/>
      <c r="D60" s="57"/>
      <c r="E60" s="57"/>
      <c r="F60" s="57">
        <f>F32</f>
        <v>1501.2739999999997</v>
      </c>
      <c r="G60" s="57">
        <f>G32</f>
        <v>964.00000000000045</v>
      </c>
      <c r="H60" s="57">
        <f>H32</f>
        <v>977.6</v>
      </c>
      <c r="I60" s="57">
        <f>I32</f>
        <v>1086.1000000000006</v>
      </c>
      <c r="J60" s="57">
        <f>J32</f>
        <v>1147.2999999999997</v>
      </c>
      <c r="K60" s="57">
        <f>K32</f>
        <v>0</v>
      </c>
      <c r="L60" s="57">
        <f>L32</f>
        <v>0</v>
      </c>
      <c r="M60" s="57">
        <f>M32</f>
        <v>0</v>
      </c>
      <c r="N60" s="57">
        <f>N32</f>
        <v>0</v>
      </c>
      <c r="O60" s="57">
        <f>O32</f>
        <v>0</v>
      </c>
      <c r="P60" s="57">
        <f>P32</f>
        <v>0</v>
      </c>
      <c r="Q60" s="57">
        <f>Q32</f>
        <v>0</v>
      </c>
      <c r="R60" s="55">
        <f>R32</f>
        <v>0</v>
      </c>
      <c r="T60" s="3">
        <f>IF(NOT(ISBLANK(B60)), 1, 0)</f>
        <v>1</v>
      </c>
      <c r="U60" s="2">
        <v>1</v>
      </c>
      <c r="V60" s="1"/>
    </row>
    <row r="61" spans="1:22">
      <c r="B61" s="19" t="str">
        <f>'DCF - Financials'!B76</f>
        <v>Purchases of PPE</v>
      </c>
      <c r="C61" s="18"/>
      <c r="D61" s="18"/>
      <c r="E61" s="18"/>
      <c r="F61" s="17">
        <f>'DCF - Financials'!F76</f>
        <v>-219.6</v>
      </c>
      <c r="G61" s="17">
        <f>'DCF - Financials'!G76</f>
        <v>-199.3</v>
      </c>
      <c r="H61" s="17">
        <f>'DCF - Financials'!H76</f>
        <v>-396.4</v>
      </c>
      <c r="I61" s="17">
        <f>'DCF - Financials'!I76</f>
        <v>-283.10000000000002</v>
      </c>
      <c r="J61" s="17">
        <f>'DCF - Financials'!J76</f>
        <v>-267.39999999999998</v>
      </c>
      <c r="K61" s="17">
        <f>'DCF - Financials'!K76</f>
        <v>0</v>
      </c>
      <c r="L61" s="17">
        <f>'DCF - Financials'!L76</f>
        <v>0</v>
      </c>
      <c r="M61" s="17">
        <f>'DCF - Financials'!M76</f>
        <v>0</v>
      </c>
      <c r="N61" s="17">
        <f>'DCF - Financials'!N76</f>
        <v>0</v>
      </c>
      <c r="O61" s="17">
        <f>'DCF - Financials'!O76</f>
        <v>0</v>
      </c>
      <c r="P61" s="17">
        <f>'DCF - Financials'!P76</f>
        <v>0</v>
      </c>
      <c r="Q61" s="17">
        <f>'DCF - Financials'!Q76</f>
        <v>0</v>
      </c>
      <c r="R61" s="91">
        <f>'DCF - Financials'!R76</f>
        <v>0</v>
      </c>
      <c r="T61" s="3">
        <f>IF(NOT(ISBLANK(B61)), 1, 0)</f>
        <v>1</v>
      </c>
      <c r="U61" s="2">
        <v>1</v>
      </c>
      <c r="V61" s="1"/>
    </row>
    <row r="62" spans="1:22">
      <c r="B62" s="19" t="str">
        <f>'DCF - Financials'!B41</f>
        <v>Provision for income taxes</v>
      </c>
      <c r="C62" s="18"/>
      <c r="D62" s="18"/>
      <c r="E62" s="18"/>
      <c r="F62" s="17">
        <f>'DCF - Financials'!F41</f>
        <v>-340.91899999999998</v>
      </c>
      <c r="G62" s="17">
        <f>'DCF - Financials'!G41</f>
        <v>-209.2</v>
      </c>
      <c r="H62" s="17">
        <f>'DCF - Financials'!H41</f>
        <v>-166.1</v>
      </c>
      <c r="I62" s="17">
        <f>'DCF - Financials'!I41</f>
        <v>-168</v>
      </c>
      <c r="J62" s="17">
        <f>'DCF - Financials'!J41</f>
        <v>-199.3</v>
      </c>
      <c r="K62" s="17">
        <f>'DCF - Financials'!K41</f>
        <v>0</v>
      </c>
      <c r="L62" s="17">
        <f>'DCF - Financials'!L41</f>
        <v>0</v>
      </c>
      <c r="M62" s="17">
        <f>'DCF - Financials'!M41</f>
        <v>0</v>
      </c>
      <c r="N62" s="17">
        <f>'DCF - Financials'!N41</f>
        <v>0</v>
      </c>
      <c r="O62" s="17">
        <f>'DCF - Financials'!O41</f>
        <v>0</v>
      </c>
      <c r="P62" s="17">
        <f>'DCF - Financials'!P41</f>
        <v>0</v>
      </c>
      <c r="Q62" s="17">
        <f>'DCF - Financials'!Q41</f>
        <v>0</v>
      </c>
      <c r="R62" s="91">
        <f>'DCF - Financials'!R41</f>
        <v>0</v>
      </c>
      <c r="T62" s="3">
        <f>IF(NOT(ISBLANK(B62)), 1, 0)</f>
        <v>1</v>
      </c>
      <c r="U62" s="2">
        <v>1</v>
      </c>
      <c r="V62" s="1"/>
    </row>
    <row r="63" spans="1:22">
      <c r="B63" s="19" t="s">
        <v>50</v>
      </c>
      <c r="C63" s="18"/>
      <c r="D63" s="18"/>
      <c r="E63" s="18"/>
      <c r="F63" s="17">
        <f>'DCF - Financials'!F106+'DCF - Financials'!F108</f>
        <v>-177.6</v>
      </c>
      <c r="G63" s="17">
        <f>'DCF - Financials'!G106+'DCF - Financials'!G108</f>
        <v>175.10000000000002</v>
      </c>
      <c r="H63" s="17">
        <f>'DCF - Financials'!H106+'DCF - Financials'!H108</f>
        <v>-22.499999999999986</v>
      </c>
      <c r="I63" s="17">
        <f>'DCF - Financials'!I106+'DCF - Financials'!I108</f>
        <v>-38.299999999999997</v>
      </c>
      <c r="J63" s="17">
        <f>'DCF - Financials'!J106+'DCF - Financials'!J108</f>
        <v>111.19999999999999</v>
      </c>
      <c r="K63" s="17">
        <f>'DCF - Financials'!K106+'DCF - Financials'!K108</f>
        <v>0</v>
      </c>
      <c r="L63" s="17">
        <f>'DCF - Financials'!L106+'DCF - Financials'!L108</f>
        <v>0</v>
      </c>
      <c r="M63" s="17">
        <f>'DCF - Financials'!M106+'DCF - Financials'!M108</f>
        <v>0</v>
      </c>
      <c r="N63" s="17">
        <f>'DCF - Financials'!N106+'DCF - Financials'!N108</f>
        <v>0</v>
      </c>
      <c r="O63" s="17">
        <f>'DCF - Financials'!O106+'DCF - Financials'!O108</f>
        <v>0</v>
      </c>
      <c r="P63" s="17">
        <f>'DCF - Financials'!P106+'DCF - Financials'!P108</f>
        <v>0</v>
      </c>
      <c r="Q63" s="17">
        <f>'DCF - Financials'!Q106+'DCF - Financials'!Q108</f>
        <v>0</v>
      </c>
      <c r="R63" s="91">
        <f>'DCF - Financials'!R106+'DCF - Financials'!R108</f>
        <v>0</v>
      </c>
      <c r="T63" s="3">
        <f>IF(NOT(ISBLANK(B63)), 1, 0)</f>
        <v>1</v>
      </c>
      <c r="U63" s="2">
        <v>1</v>
      </c>
      <c r="V63" s="1"/>
    </row>
    <row r="64" spans="1:22">
      <c r="B64" s="115" t="s">
        <v>49</v>
      </c>
      <c r="C64" s="57"/>
      <c r="D64" s="57"/>
      <c r="E64" s="57"/>
      <c r="F64" s="57">
        <f>SUM(F60:F63)</f>
        <v>763.15499999999975</v>
      </c>
      <c r="G64" s="57">
        <f>SUM(G60:G63)</f>
        <v>730.60000000000048</v>
      </c>
      <c r="H64" s="57">
        <f>SUM(H60:H63)</f>
        <v>392.6</v>
      </c>
      <c r="I64" s="57">
        <f>SUM(I60:I63)</f>
        <v>596.70000000000061</v>
      </c>
      <c r="J64" s="57">
        <f>SUM(J60:J63)</f>
        <v>791.79999999999973</v>
      </c>
      <c r="K64" s="57">
        <f>SUM(K60:K63)</f>
        <v>0</v>
      </c>
      <c r="L64" s="57">
        <f>SUM(L60:L63)</f>
        <v>0</v>
      </c>
      <c r="M64" s="57">
        <f>SUM(M60:M63)</f>
        <v>0</v>
      </c>
      <c r="N64" s="57">
        <f>SUM(N60:N63)</f>
        <v>0</v>
      </c>
      <c r="O64" s="57">
        <f>SUM(O60:O63)</f>
        <v>0</v>
      </c>
      <c r="P64" s="57">
        <f>SUM(P60:P63)</f>
        <v>0</v>
      </c>
      <c r="Q64" s="57">
        <f>SUM(Q60:Q63)</f>
        <v>0</v>
      </c>
      <c r="R64" s="55">
        <f>SUM(R60:R63)</f>
        <v>0</v>
      </c>
      <c r="T64" s="3">
        <f>IF(NOT(ISBLANK(B64)), 1, 0)</f>
        <v>1</v>
      </c>
      <c r="U64" s="2">
        <v>1</v>
      </c>
      <c r="V64" s="1"/>
    </row>
    <row r="65" spans="2:22">
      <c r="B65" s="19" t="s">
        <v>48</v>
      </c>
      <c r="C65" s="18"/>
      <c r="D65" s="18"/>
      <c r="E65" s="18"/>
      <c r="F65" s="17">
        <f>'DCF - Financials'!F37</f>
        <v>2.181</v>
      </c>
      <c r="G65" s="17">
        <f>'DCF - Financials'!G37</f>
        <v>-6.4</v>
      </c>
      <c r="H65" s="17">
        <f>'DCF - Financials'!H37</f>
        <v>-26.9</v>
      </c>
      <c r="I65" s="17">
        <f>'DCF - Financials'!I37</f>
        <v>-28.4</v>
      </c>
      <c r="J65" s="17">
        <f>'DCF - Financials'!J37</f>
        <v>-74</v>
      </c>
      <c r="K65" s="114">
        <f>'DCF - Financials'!K37</f>
        <v>0</v>
      </c>
      <c r="L65" s="114">
        <f>'DCF - Financials'!L37</f>
        <v>0</v>
      </c>
      <c r="M65" s="114">
        <f>'DCF - Financials'!M37</f>
        <v>0</v>
      </c>
      <c r="N65" s="114">
        <f>'DCF - Financials'!N37</f>
        <v>0</v>
      </c>
      <c r="O65" s="114">
        <f>'DCF - Financials'!O37</f>
        <v>0</v>
      </c>
      <c r="P65" s="114">
        <f>'DCF - Financials'!P37</f>
        <v>0</v>
      </c>
      <c r="Q65" s="114">
        <f>'DCF - Financials'!Q37</f>
        <v>0</v>
      </c>
      <c r="R65" s="113">
        <f>'DCF - Financials'!R37</f>
        <v>0</v>
      </c>
      <c r="T65" s="3">
        <f>IF(NOT(ISBLANK(B65)), 1, 0)</f>
        <v>1</v>
      </c>
      <c r="U65" s="2">
        <v>1</v>
      </c>
      <c r="V65" s="1"/>
    </row>
    <row r="66" spans="2:22">
      <c r="B66" s="19" t="s">
        <v>47</v>
      </c>
      <c r="C66" s="18"/>
      <c r="D66" s="18"/>
      <c r="E66" s="18"/>
      <c r="F66" s="17">
        <f>SUM('DCF - Financials'!F87:F91)</f>
        <v>139.5</v>
      </c>
      <c r="G66" s="17">
        <f>SUM('DCF - Financials'!G87:G91)</f>
        <v>756.2</v>
      </c>
      <c r="H66" s="17">
        <f>SUM('DCF - Financials'!H87:H91)</f>
        <v>-15</v>
      </c>
      <c r="I66" s="17">
        <f>SUM('DCF - Financials'!I87:I91)</f>
        <v>712.2</v>
      </c>
      <c r="J66" s="17">
        <f>SUM('DCF - Financials'!J87:J91)</f>
        <v>0</v>
      </c>
      <c r="K66" s="17">
        <f>SUM('DCF - Financials'!K87:K91)</f>
        <v>0</v>
      </c>
      <c r="L66" s="17">
        <f>SUM('DCF - Financials'!L87:L91)</f>
        <v>0</v>
      </c>
      <c r="M66" s="17">
        <f>SUM('DCF - Financials'!M87:M91)</f>
        <v>0</v>
      </c>
      <c r="N66" s="17">
        <f>SUM('DCF - Financials'!N87:N91)</f>
        <v>0</v>
      </c>
      <c r="O66" s="17">
        <f>SUM('DCF - Financials'!O87:O91)</f>
        <v>0</v>
      </c>
      <c r="P66" s="114">
        <f>SUM('DCF - Financials'!P87:P91)</f>
        <v>0</v>
      </c>
      <c r="Q66" s="17">
        <f>SUM('DCF - Financials'!Q87:Q91)</f>
        <v>0</v>
      </c>
      <c r="R66" s="113">
        <f>SUM('DCF - Financials'!R87:R91)</f>
        <v>0</v>
      </c>
      <c r="T66" s="3">
        <f>IF(NOT(ISBLANK(B66)), 1, 0)</f>
        <v>1</v>
      </c>
      <c r="U66" s="2">
        <v>1</v>
      </c>
      <c r="V66" s="1"/>
    </row>
    <row r="67" spans="2:22">
      <c r="B67" s="19" t="str">
        <f>'DCF - Financials'!B78</f>
        <v>Sale (purchase) of investments</v>
      </c>
      <c r="C67" s="18"/>
      <c r="D67" s="18"/>
      <c r="E67" s="18"/>
      <c r="F67" s="17">
        <f>'DCF - Financials'!F78</f>
        <v>-484.3</v>
      </c>
      <c r="G67" s="17">
        <f>'DCF - Financials'!G78</f>
        <v>106</v>
      </c>
      <c r="H67" s="17">
        <f>'DCF - Financials'!H78</f>
        <v>-388</v>
      </c>
      <c r="I67" s="17">
        <f>'DCF - Financials'!I78</f>
        <v>876.1</v>
      </c>
      <c r="J67" s="17">
        <f>'DCF - Financials'!J78</f>
        <v>478.4</v>
      </c>
      <c r="K67" s="17">
        <f>'DCF - Financials'!K78</f>
        <v>0</v>
      </c>
      <c r="L67" s="17">
        <f>'DCF - Financials'!L78</f>
        <v>0</v>
      </c>
      <c r="M67" s="17">
        <f>'DCF - Financials'!M78</f>
        <v>0</v>
      </c>
      <c r="N67" s="17">
        <f>'DCF - Financials'!N78</f>
        <v>0</v>
      </c>
      <c r="O67" s="17">
        <f>'DCF - Financials'!O78</f>
        <v>0</v>
      </c>
      <c r="P67" s="17">
        <f>'DCF - Financials'!P78</f>
        <v>0</v>
      </c>
      <c r="Q67" s="17">
        <f>'DCF - Financials'!Q78</f>
        <v>0</v>
      </c>
      <c r="R67" s="91">
        <f>'DCF - Financials'!R78</f>
        <v>0</v>
      </c>
      <c r="T67" s="3">
        <f>IF(NOT(ISBLANK(B67)), 1, 0)</f>
        <v>1</v>
      </c>
      <c r="U67" s="2">
        <v>1</v>
      </c>
      <c r="V67" s="1"/>
    </row>
    <row r="68" spans="2:22">
      <c r="B68" s="19" t="s">
        <v>46</v>
      </c>
      <c r="C68" s="18"/>
      <c r="D68" s="18"/>
      <c r="E68" s="18"/>
      <c r="F68" s="17">
        <f>'DCF - Financials'!F77+'DCF - Financials'!F107</f>
        <v>10.000000000000004</v>
      </c>
      <c r="G68" s="17">
        <f>'DCF - Financials'!G77+'DCF - Financials'!G107</f>
        <v>-514.70000000000005</v>
      </c>
      <c r="H68" s="17">
        <f>'DCF - Financials'!H77+'DCF - Financials'!H107</f>
        <v>-21</v>
      </c>
      <c r="I68" s="17">
        <f>'DCF - Financials'!I77+'DCF - Financials'!I107</f>
        <v>35.300000000000004</v>
      </c>
      <c r="J68" s="17">
        <f>'DCF - Financials'!J77+'DCF - Financials'!J107</f>
        <v>-2241.6000000000004</v>
      </c>
      <c r="K68" s="114">
        <f>'DCF - Financials'!K77+'DCF - Financials'!K107</f>
        <v>0</v>
      </c>
      <c r="L68" s="114">
        <f>'DCF - Financials'!L77+'DCF - Financials'!L107</f>
        <v>0</v>
      </c>
      <c r="M68" s="114">
        <f>'DCF - Financials'!M77+'DCF - Financials'!M107</f>
        <v>0</v>
      </c>
      <c r="N68" s="114">
        <f>'DCF - Financials'!N77+'DCF - Financials'!N107</f>
        <v>0</v>
      </c>
      <c r="O68" s="114">
        <f>'DCF - Financials'!O77+'DCF - Financials'!O107</f>
        <v>0</v>
      </c>
      <c r="P68" s="114">
        <f>'DCF - Financials'!P77+'DCF - Financials'!P107</f>
        <v>0</v>
      </c>
      <c r="Q68" s="114">
        <f>'DCF - Financials'!Q77+'DCF - Financials'!Q107</f>
        <v>0</v>
      </c>
      <c r="R68" s="113">
        <f>'DCF - Financials'!R77+'DCF - Financials'!R107</f>
        <v>0</v>
      </c>
      <c r="T68" s="3">
        <f>IF(NOT(ISBLANK(B68)), 1, 0)</f>
        <v>1</v>
      </c>
      <c r="U68" s="2">
        <v>1</v>
      </c>
      <c r="V68" s="1"/>
    </row>
    <row r="69" spans="2:22">
      <c r="B69" s="109" t="s">
        <v>45</v>
      </c>
      <c r="C69" s="57"/>
      <c r="D69" s="57"/>
      <c r="E69" s="57"/>
      <c r="F69" s="57">
        <f>SUM(F64:F68)</f>
        <v>430.53599999999977</v>
      </c>
      <c r="G69" s="57">
        <f>SUM(G64:G68)</f>
        <v>1071.7000000000005</v>
      </c>
      <c r="H69" s="57">
        <f>SUM(H64:H68)</f>
        <v>-58.299999999999955</v>
      </c>
      <c r="I69" s="57">
        <f>SUM(I64:I68)</f>
        <v>2191.900000000001</v>
      </c>
      <c r="J69" s="57">
        <f>SUM(J64:J68)</f>
        <v>-1045.4000000000005</v>
      </c>
      <c r="K69" s="57">
        <f>SUM(K64:K68)</f>
        <v>0</v>
      </c>
      <c r="L69" s="57">
        <f>SUM(L64:L68)</f>
        <v>0</v>
      </c>
      <c r="M69" s="57">
        <f>SUM(M64:M68)</f>
        <v>0</v>
      </c>
      <c r="N69" s="57">
        <f>SUM(N64:N68)</f>
        <v>0</v>
      </c>
      <c r="O69" s="57">
        <f>SUM(O64:O68)</f>
        <v>0</v>
      </c>
      <c r="P69" s="57">
        <f>SUM(P64:P68)</f>
        <v>0</v>
      </c>
      <c r="Q69" s="57">
        <f>SUM(Q64:Q68)</f>
        <v>0</v>
      </c>
      <c r="R69" s="55">
        <f>SUM(R64:R68)</f>
        <v>0</v>
      </c>
      <c r="T69" s="3">
        <f>IF(NOT(ISBLANK(B69)), 1, 0)</f>
        <v>1</v>
      </c>
      <c r="U69" s="2">
        <v>1</v>
      </c>
      <c r="V69" s="1"/>
    </row>
    <row r="70" spans="2:22">
      <c r="B70" s="19" t="s">
        <v>44</v>
      </c>
      <c r="C70" s="18"/>
      <c r="D70" s="18"/>
      <c r="E70" s="18"/>
      <c r="F70" s="17">
        <f>'DCF - Financials'!F84+'DCF - Financials'!F85</f>
        <v>-524.9</v>
      </c>
      <c r="G70" s="17">
        <f>'DCF - Financials'!G84+'DCF - Financials'!G85</f>
        <v>0</v>
      </c>
      <c r="H70" s="17">
        <f>'DCF - Financials'!H84+'DCF - Financials'!H85</f>
        <v>0</v>
      </c>
      <c r="I70" s="17">
        <f>'DCF - Financials'!I84+'DCF - Financials'!I85</f>
        <v>0</v>
      </c>
      <c r="J70" s="17">
        <f>'DCF - Financials'!J84+'DCF - Financials'!J85</f>
        <v>0</v>
      </c>
      <c r="K70" s="17">
        <f>'DCF - Financials'!K84+'DCF - Financials'!K85</f>
        <v>0</v>
      </c>
      <c r="L70" s="17">
        <f>'DCF - Financials'!L84+'DCF - Financials'!L85</f>
        <v>0</v>
      </c>
      <c r="M70" s="17">
        <f>'DCF - Financials'!M84+'DCF - Financials'!M85</f>
        <v>0</v>
      </c>
      <c r="N70" s="17">
        <f>'DCF - Financials'!N84+'DCF - Financials'!N85</f>
        <v>0</v>
      </c>
      <c r="O70" s="17">
        <f>'DCF - Financials'!O84+'DCF - Financials'!O85</f>
        <v>0</v>
      </c>
      <c r="P70" s="17">
        <f>'DCF - Financials'!P84+'DCF - Financials'!P85</f>
        <v>0</v>
      </c>
      <c r="Q70" s="17">
        <f>'DCF - Financials'!Q84+'DCF - Financials'!Q85</f>
        <v>0</v>
      </c>
      <c r="R70" s="91">
        <f>'DCF - Financials'!R84+'DCF - Financials'!R85</f>
        <v>0</v>
      </c>
      <c r="T70" s="3">
        <f>IF(NOT(ISBLANK(B70)), 1, 0)</f>
        <v>1</v>
      </c>
      <c r="U70" s="2">
        <v>1</v>
      </c>
      <c r="V70" s="1"/>
    </row>
    <row r="71" spans="2:22">
      <c r="B71" s="19" t="s">
        <v>43</v>
      </c>
      <c r="C71" s="18"/>
      <c r="D71" s="18"/>
      <c r="E71" s="18"/>
      <c r="F71" s="17">
        <f>'DCF - Financials'!F93</f>
        <v>-376.5</v>
      </c>
      <c r="G71" s="17">
        <f>'DCF - Financials'!G93</f>
        <v>-371.8</v>
      </c>
      <c r="H71" s="17">
        <f>'DCF - Financials'!H93</f>
        <v>-374.5</v>
      </c>
      <c r="I71" s="17">
        <f>'DCF - Financials'!I93</f>
        <v>-378</v>
      </c>
      <c r="J71" s="17">
        <f>'DCF - Financials'!J93</f>
        <v>-384.1</v>
      </c>
      <c r="K71" s="17">
        <f>'DCF - Financials'!K93</f>
        <v>0</v>
      </c>
      <c r="L71" s="17">
        <f>'DCF - Financials'!L93</f>
        <v>0</v>
      </c>
      <c r="M71" s="17">
        <f>'DCF - Financials'!M93</f>
        <v>0</v>
      </c>
      <c r="N71" s="17">
        <f>'DCF - Financials'!N93</f>
        <v>0</v>
      </c>
      <c r="O71" s="17">
        <f>'DCF - Financials'!O93</f>
        <v>0</v>
      </c>
      <c r="P71" s="17">
        <f>'DCF - Financials'!P93</f>
        <v>0</v>
      </c>
      <c r="Q71" s="17">
        <f>'DCF - Financials'!Q93</f>
        <v>0</v>
      </c>
      <c r="R71" s="91">
        <f>'DCF - Financials'!R93</f>
        <v>0</v>
      </c>
      <c r="T71" s="3">
        <f>IF(NOT(ISBLANK(B71)), 1, 0)</f>
        <v>1</v>
      </c>
      <c r="U71" s="2">
        <v>1</v>
      </c>
      <c r="V71" s="1"/>
    </row>
    <row r="72" spans="2:22">
      <c r="B72" s="109" t="s">
        <v>42</v>
      </c>
      <c r="C72" s="112"/>
      <c r="D72" s="112"/>
      <c r="E72" s="112"/>
      <c r="F72" s="57">
        <f>SUM(F69:F71)</f>
        <v>-470.8640000000002</v>
      </c>
      <c r="G72" s="57">
        <f>SUM(G69:G71)</f>
        <v>699.90000000000055</v>
      </c>
      <c r="H72" s="57">
        <f>SUM(H69:H71)</f>
        <v>-432.79999999999995</v>
      </c>
      <c r="I72" s="57">
        <f>SUM(I69:I71)</f>
        <v>1813.900000000001</v>
      </c>
      <c r="J72" s="57">
        <f>SUM(J69:J71)</f>
        <v>-1429.5000000000005</v>
      </c>
      <c r="K72" s="57">
        <f>SUM(K69:K71)</f>
        <v>0</v>
      </c>
      <c r="L72" s="57">
        <f>SUM(L69:L71)</f>
        <v>0</v>
      </c>
      <c r="M72" s="57">
        <f>SUM(M69:M71)</f>
        <v>0</v>
      </c>
      <c r="N72" s="57">
        <f>SUM(N69:N71)</f>
        <v>0</v>
      </c>
      <c r="O72" s="57">
        <f>SUM(O69:O71)</f>
        <v>0</v>
      </c>
      <c r="P72" s="57">
        <f>SUM(P69:P71)</f>
        <v>0</v>
      </c>
      <c r="Q72" s="57">
        <f>SUM(Q69:Q71)</f>
        <v>0</v>
      </c>
      <c r="R72" s="55">
        <f>SUM(R69:R71)</f>
        <v>0</v>
      </c>
      <c r="T72" s="3">
        <f>IF(NOT(ISBLANK(B72)), 1, 0)</f>
        <v>1</v>
      </c>
      <c r="U72" s="2">
        <v>1</v>
      </c>
      <c r="V72" s="53"/>
    </row>
    <row r="73" spans="2:22">
      <c r="B73" s="111"/>
      <c r="C73" s="71"/>
      <c r="D73" s="71"/>
      <c r="E73" s="71"/>
      <c r="F73" s="70"/>
      <c r="G73" s="70"/>
      <c r="H73" s="70"/>
      <c r="I73" s="70"/>
      <c r="J73" s="70"/>
      <c r="K73" s="70"/>
      <c r="L73" s="70"/>
      <c r="M73" s="70"/>
      <c r="N73" s="70"/>
      <c r="O73" s="70"/>
      <c r="P73" s="70"/>
      <c r="Q73" s="70"/>
      <c r="R73" s="110"/>
      <c r="T73" s="3">
        <f>IF(NOT(ISBLANK(B73)), 1, 0)</f>
        <v>0</v>
      </c>
      <c r="U73" s="2">
        <v>0</v>
      </c>
      <c r="V73" s="53"/>
    </row>
    <row r="74" spans="2:22">
      <c r="B74" s="109" t="s">
        <v>41</v>
      </c>
      <c r="C74" s="57"/>
      <c r="D74" s="57"/>
      <c r="E74" s="57"/>
      <c r="F74" s="57">
        <f>'DCF - Financials'!F101</f>
        <v>591.93599999999958</v>
      </c>
      <c r="G74" s="57">
        <f>'DCF - Financials'!G101</f>
        <v>1291.8000000000004</v>
      </c>
      <c r="H74" s="57">
        <f>'DCF - Financials'!H101</f>
        <v>859.00000000000057</v>
      </c>
      <c r="I74" s="57">
        <f>'DCF - Financials'!I101</f>
        <v>2672.9</v>
      </c>
      <c r="J74" s="57">
        <f>'DCF - Financials'!J101</f>
        <v>1243.4000000000001</v>
      </c>
      <c r="K74" s="57">
        <f>'DCF - Financials'!K101</f>
        <v>0</v>
      </c>
      <c r="L74" s="57">
        <f>'DCF - Financials'!L101</f>
        <v>0</v>
      </c>
      <c r="M74" s="57">
        <f>'DCF - Financials'!M101</f>
        <v>0</v>
      </c>
      <c r="N74" s="57">
        <f>'DCF - Financials'!N101</f>
        <v>0</v>
      </c>
      <c r="O74" s="57">
        <f>'DCF - Financials'!O101</f>
        <v>0</v>
      </c>
      <c r="P74" s="57">
        <f>'DCF - Financials'!P101</f>
        <v>0</v>
      </c>
      <c r="Q74" s="57">
        <f>'DCF - Financials'!Q101</f>
        <v>0</v>
      </c>
      <c r="R74" s="55">
        <f>'DCF - Financials'!R101</f>
        <v>0</v>
      </c>
      <c r="T74" s="3">
        <f>IF(NOT(ISBLANK(B74)), 1, 0)</f>
        <v>1</v>
      </c>
      <c r="U74" s="2">
        <v>1</v>
      </c>
      <c r="V74" s="53"/>
    </row>
    <row r="75" spans="2:22">
      <c r="B75" s="108" t="s">
        <v>40</v>
      </c>
      <c r="C75" s="56"/>
      <c r="D75" s="56"/>
      <c r="E75" s="56"/>
      <c r="F75" s="56">
        <f>'DCF - Capital Structure'!F12</f>
        <v>140.5</v>
      </c>
      <c r="G75" s="56">
        <f>'DCF - Capital Structure'!G12</f>
        <v>1036.7</v>
      </c>
      <c r="H75" s="56">
        <f>'DCF - Capital Structure'!H12</f>
        <v>1021.7</v>
      </c>
      <c r="I75" s="56">
        <f>'DCF - Capital Structure'!I12</f>
        <v>1733.9</v>
      </c>
      <c r="J75" s="56">
        <f>'DCF - Capital Structure'!J12</f>
        <v>1733.9</v>
      </c>
      <c r="K75" s="56">
        <f>'DCF - Capital Structure'!K12</f>
        <v>1733.9</v>
      </c>
      <c r="L75" s="56">
        <f>'DCF - Capital Structure'!L12</f>
        <v>1733.9</v>
      </c>
      <c r="M75" s="56">
        <f>'DCF - Capital Structure'!M12</f>
        <v>1733.9</v>
      </c>
      <c r="N75" s="56">
        <f>'DCF - Capital Structure'!N12</f>
        <v>1733.9</v>
      </c>
      <c r="O75" s="56">
        <f>'DCF - Capital Structure'!O12</f>
        <v>1733.9</v>
      </c>
      <c r="P75" s="56">
        <f>'DCF - Capital Structure'!P12</f>
        <v>1733.9</v>
      </c>
      <c r="Q75" s="56">
        <f>'DCF - Capital Structure'!Q12</f>
        <v>1733.9</v>
      </c>
      <c r="R75" s="107">
        <f>'DCF - Capital Structure'!R12</f>
        <v>1733.9</v>
      </c>
      <c r="T75" s="3">
        <f>IF(NOT(ISBLANK(B75)), 1, 0)</f>
        <v>1</v>
      </c>
      <c r="U75" s="2">
        <v>1</v>
      </c>
      <c r="V75" s="53"/>
    </row>
    <row r="76" spans="2:22">
      <c r="B76" s="108" t="s">
        <v>39</v>
      </c>
      <c r="C76" s="56"/>
      <c r="D76" s="56"/>
      <c r="E76" s="56"/>
      <c r="F76" s="56">
        <f>F75-F74</f>
        <v>-451.43599999999958</v>
      </c>
      <c r="G76" s="56">
        <f>G75-G74</f>
        <v>-255.10000000000036</v>
      </c>
      <c r="H76" s="56">
        <f>H75-H74</f>
        <v>162.69999999999948</v>
      </c>
      <c r="I76" s="56">
        <f>I75-I74</f>
        <v>-939</v>
      </c>
      <c r="J76" s="56">
        <f>J75-J74</f>
        <v>490.5</v>
      </c>
      <c r="K76" s="56">
        <f>K75-K74</f>
        <v>1733.9</v>
      </c>
      <c r="L76" s="56">
        <f>L75-L74</f>
        <v>1733.9</v>
      </c>
      <c r="M76" s="56">
        <f>M75-M74</f>
        <v>1733.9</v>
      </c>
      <c r="N76" s="56">
        <f>N75-N74</f>
        <v>1733.9</v>
      </c>
      <c r="O76" s="56">
        <f>O75-O74</f>
        <v>1733.9</v>
      </c>
      <c r="P76" s="56">
        <f>P75-P74</f>
        <v>1733.9</v>
      </c>
      <c r="Q76" s="56">
        <f>Q75-Q74</f>
        <v>1733.9</v>
      </c>
      <c r="R76" s="107">
        <f>R75-R74</f>
        <v>1733.9</v>
      </c>
      <c r="T76" s="3">
        <f>IF(NOT(ISBLANK(B76)), 1, 0)</f>
        <v>1</v>
      </c>
      <c r="U76" s="2">
        <v>1</v>
      </c>
      <c r="V76" s="53"/>
    </row>
    <row r="77" spans="2:22">
      <c r="B77" s="106" t="s">
        <v>38</v>
      </c>
      <c r="C77" s="105"/>
      <c r="D77" s="105"/>
      <c r="E77" s="105"/>
      <c r="F77" s="105"/>
      <c r="G77" s="105">
        <f>'DCF - Capital Structure'!G59</f>
        <v>6.4</v>
      </c>
      <c r="H77" s="105">
        <f>'DCF - Capital Structure'!H59</f>
        <v>26.9</v>
      </c>
      <c r="I77" s="105">
        <f>'DCF - Capital Structure'!I59</f>
        <v>28.4</v>
      </c>
      <c r="J77" s="105">
        <f>'DCF - Capital Structure'!J59</f>
        <v>74</v>
      </c>
      <c r="K77" s="105">
        <f>'DCF - Capital Structure'!K59</f>
        <v>0</v>
      </c>
      <c r="L77" s="105">
        <f>'DCF - Capital Structure'!L59</f>
        <v>0</v>
      </c>
      <c r="M77" s="105">
        <f>'DCF - Capital Structure'!M59</f>
        <v>0</v>
      </c>
      <c r="N77" s="105">
        <f>'DCF - Capital Structure'!N59</f>
        <v>0</v>
      </c>
      <c r="O77" s="105">
        <f>'DCF - Capital Structure'!O59</f>
        <v>0</v>
      </c>
      <c r="P77" s="105">
        <f>'DCF - Capital Structure'!P59</f>
        <v>0</v>
      </c>
      <c r="Q77" s="105">
        <f>'DCF - Capital Structure'!Q59</f>
        <v>0</v>
      </c>
      <c r="R77" s="104">
        <f>'DCF - Capital Structure'!R59</f>
        <v>0</v>
      </c>
      <c r="T77" s="3">
        <f>IF(NOT(ISBLANK(B77)), 1, 0)</f>
        <v>1</v>
      </c>
      <c r="U77" s="2">
        <v>1</v>
      </c>
      <c r="V77" s="53"/>
    </row>
    <row r="78" spans="2:22">
      <c r="B78" s="103"/>
      <c r="C78" s="102"/>
      <c r="D78" s="102"/>
      <c r="E78" s="102"/>
      <c r="F78" s="102"/>
      <c r="G78" s="102"/>
      <c r="H78" s="102"/>
      <c r="I78" s="102"/>
      <c r="J78" s="102"/>
      <c r="K78" s="102"/>
      <c r="L78" s="102"/>
      <c r="M78" s="102"/>
      <c r="N78" s="102"/>
      <c r="O78" s="102"/>
      <c r="P78" s="102"/>
      <c r="Q78" s="102"/>
      <c r="R78" s="101"/>
      <c r="T78" s="3">
        <f>IF(NOT(ISBLANK(B78)), 1, 0)</f>
        <v>0</v>
      </c>
      <c r="U78" s="2">
        <v>0</v>
      </c>
      <c r="V78" s="53"/>
    </row>
    <row r="79" spans="2:22">
      <c r="B79" s="100" t="s">
        <v>37</v>
      </c>
      <c r="C79" s="99"/>
      <c r="D79" s="99"/>
      <c r="E79" s="99"/>
      <c r="F79" s="98">
        <v>0</v>
      </c>
      <c r="G79" s="98">
        <f>IFERROR(G76/G60,0)</f>
        <v>-0.26462655601659774</v>
      </c>
      <c r="H79" s="98">
        <f>IFERROR(H76/H60,0)</f>
        <v>0.16642798690670976</v>
      </c>
      <c r="I79" s="98">
        <f>IFERROR(I76/I60,0)</f>
        <v>-0.86456127428413543</v>
      </c>
      <c r="J79" s="98">
        <f>IFERROR(J76/J60,0)</f>
        <v>0.42752549463958872</v>
      </c>
      <c r="K79" s="98">
        <f>IFERROR(K76/K60,0)</f>
        <v>0</v>
      </c>
      <c r="L79" s="98">
        <f>IFERROR(L76/L60,0)</f>
        <v>0</v>
      </c>
      <c r="M79" s="98">
        <f>IFERROR(M76/M60,0)</f>
        <v>0</v>
      </c>
      <c r="N79" s="98">
        <f>IFERROR(N76/N60,0)</f>
        <v>0</v>
      </c>
      <c r="O79" s="98">
        <f>IFERROR(O76/O60,0)</f>
        <v>0</v>
      </c>
      <c r="P79" s="98">
        <f>IFERROR(P76/P60,0)</f>
        <v>0</v>
      </c>
      <c r="Q79" s="98">
        <f>IFERROR(Q76/Q60,0)</f>
        <v>0</v>
      </c>
      <c r="R79" s="97">
        <f>IFERROR(R76/R60,0)</f>
        <v>0</v>
      </c>
      <c r="T79" s="3">
        <f>IF(NOT(ISBLANK(B79)), 1, 0)</f>
        <v>1</v>
      </c>
      <c r="U79" s="2">
        <v>1</v>
      </c>
      <c r="V79" s="53"/>
    </row>
    <row r="80" spans="2:22">
      <c r="B80" s="96" t="s">
        <v>36</v>
      </c>
      <c r="C80" s="95"/>
      <c r="D80" s="95"/>
      <c r="E80" s="95"/>
      <c r="F80" s="94">
        <f>IFERROR(F60/F77,0)</f>
        <v>0</v>
      </c>
      <c r="G80" s="94">
        <f>IFERROR(G60/G77,0)</f>
        <v>150.62500000000006</v>
      </c>
      <c r="H80" s="94">
        <f>IFERROR(H60/H77,0)</f>
        <v>36.342007434944243</v>
      </c>
      <c r="I80" s="94">
        <f>IFERROR(I60/I77,0)</f>
        <v>38.242957746478893</v>
      </c>
      <c r="J80" s="94">
        <f>IFERROR(J60/J77,0)</f>
        <v>15.50405405405405</v>
      </c>
      <c r="K80" s="94">
        <f>IFERROR(K60/K77,0)</f>
        <v>0</v>
      </c>
      <c r="L80" s="94">
        <f>IFERROR(L60/L77,0)</f>
        <v>0</v>
      </c>
      <c r="M80" s="94">
        <f>IFERROR(M60/M77,0)</f>
        <v>0</v>
      </c>
      <c r="N80" s="94">
        <f>IFERROR(N60/N77,0)</f>
        <v>0</v>
      </c>
      <c r="O80" s="94">
        <f>IFERROR(O60/O77,0)</f>
        <v>0</v>
      </c>
      <c r="P80" s="94">
        <f>IFERROR(P60/P77,0)</f>
        <v>0</v>
      </c>
      <c r="Q80" s="94">
        <f>IFERROR(Q60/Q77,0)</f>
        <v>0</v>
      </c>
      <c r="R80" s="93">
        <f>IFERROR(R60/R77,0)</f>
        <v>0</v>
      </c>
      <c r="T80" s="3">
        <f>IF(NOT(ISBLANK(B80)), 1, 0)</f>
        <v>1</v>
      </c>
      <c r="U80" s="2">
        <v>1</v>
      </c>
      <c r="V80" s="53"/>
    </row>
    <row r="81" spans="2:22">
      <c r="B81" s="92"/>
      <c r="C81" s="18"/>
      <c r="D81" s="18"/>
      <c r="E81" s="18"/>
      <c r="F81" s="17"/>
      <c r="G81" s="17"/>
      <c r="H81" s="17"/>
      <c r="I81" s="17"/>
      <c r="J81" s="17"/>
      <c r="K81" s="17"/>
      <c r="L81" s="17"/>
      <c r="M81" s="17"/>
      <c r="N81" s="17"/>
      <c r="O81" s="17"/>
      <c r="P81" s="17"/>
      <c r="Q81" s="17"/>
      <c r="R81" s="91"/>
      <c r="T81" s="3">
        <f>IF(NOT(ISBLANK(B81)), 1, 0)</f>
        <v>0</v>
      </c>
      <c r="U81" s="2">
        <v>0</v>
      </c>
      <c r="V81" s="53"/>
    </row>
    <row r="82" spans="2:22">
      <c r="B82" s="90" t="s">
        <v>35</v>
      </c>
      <c r="C82" s="89"/>
      <c r="D82" s="89"/>
      <c r="E82" s="89"/>
      <c r="F82" s="88">
        <f>'DCF - Assumptions'!F97</f>
        <v>277.79000000000002</v>
      </c>
      <c r="G82" s="88">
        <f>'DCF - Assumptions'!G97</f>
        <v>275.7</v>
      </c>
      <c r="H82" s="88">
        <f>'DCF - Assumptions'!H97</f>
        <v>277.60000000000002</v>
      </c>
      <c r="I82" s="88">
        <f>'DCF - Assumptions'!I97</f>
        <v>280.60000000000002</v>
      </c>
      <c r="J82" s="88">
        <f>'DCF - Assumptions'!J97</f>
        <v>285.39999999999998</v>
      </c>
      <c r="K82" s="87">
        <f>'DCF - Assumptions'!K97</f>
        <v>285.39999999999998</v>
      </c>
      <c r="L82" s="87">
        <f>'DCF - Assumptions'!L97</f>
        <v>285.39999999999998</v>
      </c>
      <c r="M82" s="87">
        <f>'DCF - Assumptions'!M97</f>
        <v>285.39999999999998</v>
      </c>
      <c r="N82" s="87">
        <f>'DCF - Assumptions'!N97</f>
        <v>285.39999999999998</v>
      </c>
      <c r="O82" s="87">
        <f>'DCF - Assumptions'!O97</f>
        <v>285.39999999999998</v>
      </c>
      <c r="P82" s="87">
        <f>'DCF - Assumptions'!P97</f>
        <v>285.39999999999998</v>
      </c>
      <c r="Q82" s="87">
        <f>'DCF - Assumptions'!Q97</f>
        <v>285.39999999999998</v>
      </c>
      <c r="R82" s="86">
        <f>'DCF - Assumptions'!R97</f>
        <v>285.39999999999998</v>
      </c>
      <c r="T82" s="3">
        <f>IF(NOT(ISBLANK(B82)), 1, 0)</f>
        <v>1</v>
      </c>
      <c r="U82" s="2">
        <v>1</v>
      </c>
      <c r="V82" s="53"/>
    </row>
    <row r="83" spans="2:22">
      <c r="B83" s="81" t="s">
        <v>34</v>
      </c>
      <c r="C83" s="82"/>
      <c r="D83" s="82"/>
      <c r="E83" s="82"/>
      <c r="F83" s="85">
        <f>'DCF - Assumptions'!F98</f>
        <v>280.37900000000002</v>
      </c>
      <c r="G83" s="85">
        <f>'DCF - Assumptions'!G98</f>
        <v>277.2</v>
      </c>
      <c r="H83" s="85">
        <f>'DCF - Assumptions'!H98</f>
        <v>279.3</v>
      </c>
      <c r="I83" s="85">
        <f>'DCF - Assumptions'!I98</f>
        <v>282.8</v>
      </c>
      <c r="J83" s="85">
        <f>'DCF - Assumptions'!J98</f>
        <v>288.60000000000002</v>
      </c>
      <c r="K83" s="84">
        <f>'DCF - Assumptions'!K98</f>
        <v>288.60000000000002</v>
      </c>
      <c r="L83" s="84">
        <f>'DCF - Assumptions'!L98</f>
        <v>288.60000000000002</v>
      </c>
      <c r="M83" s="84">
        <f>'DCF - Assumptions'!M98</f>
        <v>288.60000000000002</v>
      </c>
      <c r="N83" s="84">
        <f>'DCF - Assumptions'!N98</f>
        <v>288.60000000000002</v>
      </c>
      <c r="O83" s="84">
        <f>'DCF - Assumptions'!O98</f>
        <v>288.60000000000002</v>
      </c>
      <c r="P83" s="84">
        <f>'DCF - Assumptions'!P98</f>
        <v>288.60000000000002</v>
      </c>
      <c r="Q83" s="84">
        <f>'DCF - Assumptions'!Q98</f>
        <v>288.60000000000002</v>
      </c>
      <c r="R83" s="83">
        <f>'DCF - Assumptions'!R98</f>
        <v>288.60000000000002</v>
      </c>
      <c r="T83" s="3">
        <f>IF(NOT(ISBLANK(B83)), 1, 0)</f>
        <v>1</v>
      </c>
      <c r="U83" s="2">
        <v>1</v>
      </c>
      <c r="V83" s="53"/>
    </row>
    <row r="84" spans="2:22">
      <c r="B84" s="81" t="str">
        <f>'DCF - Financials'!B47</f>
        <v>Diluted adjusted earnings (loss) per share</v>
      </c>
      <c r="C84" s="82"/>
      <c r="D84" s="82"/>
      <c r="E84" s="82"/>
      <c r="F84" s="79">
        <f>'DCF - Financials'!F47</f>
        <v>2.7867136982441609</v>
      </c>
      <c r="G84" s="79">
        <f>'DCF - Financials'!G47</f>
        <v>1.4516594516594534</v>
      </c>
      <c r="H84" s="79">
        <f>'DCF - Financials'!H47</f>
        <v>1.6487647690655229</v>
      </c>
      <c r="I84" s="79">
        <f>'DCF - Financials'!I47</f>
        <v>2.0898161244695896</v>
      </c>
      <c r="J84" s="79">
        <f>'DCF - Financials'!J47</f>
        <v>1.3773388773388775</v>
      </c>
      <c r="K84" s="79">
        <f>'DCF - Financials'!K47</f>
        <v>0</v>
      </c>
      <c r="L84" s="79">
        <f>'DCF - Financials'!L47</f>
        <v>0</v>
      </c>
      <c r="M84" s="79">
        <f>'DCF - Financials'!M47</f>
        <v>0</v>
      </c>
      <c r="N84" s="79">
        <f>'DCF - Financials'!N47</f>
        <v>0</v>
      </c>
      <c r="O84" s="79">
        <f>'DCF - Financials'!O47</f>
        <v>0</v>
      </c>
      <c r="P84" s="79">
        <f>'DCF - Financials'!P47</f>
        <v>0</v>
      </c>
      <c r="Q84" s="79">
        <f>'DCF - Financials'!Q47</f>
        <v>0</v>
      </c>
      <c r="R84" s="78">
        <f>'DCF - Financials'!R47</f>
        <v>0</v>
      </c>
      <c r="T84" s="3">
        <f>IF(NOT(ISBLANK(B84)), 1, 0)</f>
        <v>1</v>
      </c>
      <c r="U84" s="2">
        <v>1</v>
      </c>
      <c r="V84" s="53"/>
    </row>
    <row r="85" spans="2:22">
      <c r="B85" s="81" t="str">
        <f>'DCF - Financials'!B48</f>
        <v>Dividend per share (diluted)</v>
      </c>
      <c r="C85" s="80"/>
      <c r="D85" s="80"/>
      <c r="E85" s="80"/>
      <c r="F85" s="79">
        <f>'DCF - Financials'!F48</f>
        <v>1.3428252472546089</v>
      </c>
      <c r="G85" s="79">
        <f>'DCF - Financials'!G48</f>
        <v>1.3412698412698414</v>
      </c>
      <c r="H85" s="79">
        <f>'DCF - Financials'!H48</f>
        <v>1.3408521303258145</v>
      </c>
      <c r="I85" s="79">
        <f>'DCF - Financials'!I48</f>
        <v>1.3366336633663365</v>
      </c>
      <c r="J85" s="79">
        <f>'DCF - Financials'!J48</f>
        <v>1.3309078309078308</v>
      </c>
      <c r="K85" s="79">
        <f>'DCF - Financials'!K48</f>
        <v>0</v>
      </c>
      <c r="L85" s="79">
        <f>'DCF - Financials'!L48</f>
        <v>0</v>
      </c>
      <c r="M85" s="79">
        <f>'DCF - Financials'!M48</f>
        <v>0</v>
      </c>
      <c r="N85" s="79">
        <f>'DCF - Financials'!N48</f>
        <v>0</v>
      </c>
      <c r="O85" s="79">
        <f>'DCF - Financials'!O48</f>
        <v>0</v>
      </c>
      <c r="P85" s="79">
        <f>'DCF - Financials'!P48</f>
        <v>0</v>
      </c>
      <c r="Q85" s="79">
        <f>'DCF - Financials'!Q48</f>
        <v>0</v>
      </c>
      <c r="R85" s="78">
        <f>'DCF - Financials'!R48</f>
        <v>0</v>
      </c>
      <c r="T85" s="3">
        <f>IF(NOT(ISBLANK(B85)), 1, 0)</f>
        <v>1</v>
      </c>
      <c r="U85" s="2">
        <v>1</v>
      </c>
      <c r="V85" s="53"/>
    </row>
    <row r="86" spans="2:22">
      <c r="B86" s="77" t="str">
        <f>'DCF - Financials'!B49</f>
        <v xml:space="preserve">Equity cashflow per share (diluted including debt drawdowns) </v>
      </c>
      <c r="C86" s="76"/>
      <c r="D86" s="76">
        <f>'DCF - Financials'!D49</f>
        <v>0</v>
      </c>
      <c r="E86" s="76">
        <f>'DCF - Financials'!E49</f>
        <v>0</v>
      </c>
      <c r="F86" s="75">
        <f>'DCF - Financials'!F49</f>
        <v>4.8285927262740778</v>
      </c>
      <c r="G86" s="75">
        <f>'DCF - Financials'!G49</f>
        <v>6.504689754689756</v>
      </c>
      <c r="H86" s="75">
        <f>'DCF - Financials'!H49</f>
        <v>4.3626924453992135</v>
      </c>
      <c r="I86" s="75">
        <f>'DCF - Financials'!I49</f>
        <v>9.780410183875528</v>
      </c>
      <c r="J86" s="75">
        <f>'DCF - Financials'!J49</f>
        <v>1.8277893277893291</v>
      </c>
      <c r="K86" s="75">
        <f>'DCF - Financials'!K49</f>
        <v>0</v>
      </c>
      <c r="L86" s="75">
        <f>'DCF - Financials'!L49</f>
        <v>0</v>
      </c>
      <c r="M86" s="75">
        <f>'DCF - Financials'!M49</f>
        <v>0</v>
      </c>
      <c r="N86" s="75">
        <f>'DCF - Financials'!N49</f>
        <v>0</v>
      </c>
      <c r="O86" s="75">
        <f>'DCF - Financials'!O49</f>
        <v>0</v>
      </c>
      <c r="P86" s="75">
        <f>'DCF - Financials'!P49</f>
        <v>0</v>
      </c>
      <c r="Q86" s="75">
        <f>'DCF - Financials'!Q49</f>
        <v>0</v>
      </c>
      <c r="R86" s="74">
        <f>'DCF - Financials'!R49</f>
        <v>0</v>
      </c>
      <c r="T86" s="3">
        <f>IF(NOT(ISBLANK(B86)), 1, 0)</f>
        <v>1</v>
      </c>
      <c r="U86" s="2">
        <v>1</v>
      </c>
      <c r="V86" s="53"/>
    </row>
    <row r="87" spans="2:22">
      <c r="B87" s="18"/>
      <c r="C87" s="18"/>
      <c r="D87" s="18"/>
      <c r="E87" s="18"/>
      <c r="F87" s="17" t="s">
        <v>33</v>
      </c>
      <c r="G87" s="17"/>
      <c r="H87" s="17"/>
      <c r="I87" s="17"/>
      <c r="J87" s="17"/>
      <c r="K87" s="17"/>
      <c r="L87" s="17"/>
      <c r="M87" s="17"/>
      <c r="N87" s="17"/>
      <c r="O87" s="17"/>
      <c r="P87" s="17"/>
      <c r="Q87" s="17"/>
      <c r="R87" s="73"/>
      <c r="T87" s="3">
        <f>IF(NOT(ISBLANK(B87)), 1, 0)</f>
        <v>0</v>
      </c>
      <c r="U87" s="2">
        <v>0</v>
      </c>
      <c r="V87" s="53"/>
    </row>
    <row r="88" spans="2:22">
      <c r="B88" s="72" t="s">
        <v>32</v>
      </c>
      <c r="C88" s="71"/>
      <c r="D88" s="71"/>
      <c r="E88" s="71"/>
      <c r="F88" s="70" t="str">
        <f>IF(ROUND(F72-'DCF - Financials'!F100,1)=0,"OK", F72-'DCF - Financials'!F100)</f>
        <v>OK</v>
      </c>
      <c r="G88" s="70" t="str">
        <f>IF(ROUND(G72-'DCF - Financials'!G100,1)=0,"OK", G72-'DCF - Financials'!G100)</f>
        <v>OK</v>
      </c>
      <c r="H88" s="70" t="str">
        <f>IF(ROUND(H72-'DCF - Financials'!H100,1)=0,"OK", H72-'DCF - Financials'!H100)</f>
        <v>OK</v>
      </c>
      <c r="I88" s="70" t="str">
        <f>IF(ROUND(I72-'DCF - Financials'!I100,1)=0,"OK", I72-'DCF - Financials'!I100)</f>
        <v>OK</v>
      </c>
      <c r="J88" s="70" t="str">
        <f>IF(ROUND(J72-'DCF - Financials'!J100,1)=0,"OK", J72-'DCF - Financials'!J100)</f>
        <v>OK</v>
      </c>
      <c r="K88" s="70" t="str">
        <f>IF(ROUND(K72-'DCF - Financials'!K100,1)=0,"OK", K72-'DCF - Financials'!K100)</f>
        <v>OK</v>
      </c>
      <c r="L88" s="70" t="str">
        <f>IF(ROUND(L72-'DCF - Financials'!L100,1)=0,"OK", L72-'DCF - Financials'!L100)</f>
        <v>OK</v>
      </c>
      <c r="M88" s="70" t="str">
        <f>IF(ROUND(M72-'DCF - Financials'!M100,1)=0,"OK", M72-'DCF - Financials'!M100)</f>
        <v>OK</v>
      </c>
      <c r="N88" s="70" t="str">
        <f>IF(ROUND(N72-'DCF - Financials'!N100,1)=0,"OK", N72-'DCF - Financials'!N100)</f>
        <v>OK</v>
      </c>
      <c r="O88" s="70" t="str">
        <f>IF(ROUND(O72-'DCF - Financials'!O100,1)=0,"OK", O72-'DCF - Financials'!O100)</f>
        <v>OK</v>
      </c>
      <c r="P88" s="70" t="str">
        <f>IF(ROUND(P72-'DCF - Financials'!P100,1)=0,"OK", P72-'DCF - Financials'!P100)</f>
        <v>OK</v>
      </c>
      <c r="Q88" s="70" t="str">
        <f>IF(ROUND(Q72-'DCF - Financials'!Q100,1)=0,"OK", Q72-'DCF - Financials'!Q100)</f>
        <v>OK</v>
      </c>
      <c r="R88" s="69" t="str">
        <f>IF(ROUND(R72-'DCF - Financials'!R100,1)=0,"OK", R72-'DCF - Financials'!R100)</f>
        <v>OK</v>
      </c>
      <c r="T88" s="3">
        <f>IF(NOT(ISBLANK(B88)), 1, 0)</f>
        <v>1</v>
      </c>
      <c r="U88" s="2">
        <v>1</v>
      </c>
      <c r="V88" s="53"/>
    </row>
    <row r="89" spans="2:22">
      <c r="B89" s="68"/>
      <c r="C89" s="67"/>
      <c r="D89" s="67"/>
      <c r="E89" s="67"/>
      <c r="F89" s="67"/>
      <c r="G89" s="67"/>
      <c r="H89" s="67"/>
      <c r="I89" s="67"/>
      <c r="J89" s="67"/>
      <c r="K89" s="67"/>
      <c r="L89" s="67"/>
      <c r="M89" s="67"/>
      <c r="N89" s="67"/>
      <c r="O89" s="67"/>
      <c r="P89" s="67"/>
      <c r="Q89" s="67"/>
      <c r="R89" s="67"/>
      <c r="T89" s="3">
        <f>IF(NOT(ISBLANK(B89)), 1, 0)</f>
        <v>0</v>
      </c>
      <c r="U89" s="2">
        <v>0</v>
      </c>
      <c r="V89" s="1"/>
    </row>
    <row r="90" spans="2:22">
      <c r="B90" s="66" t="s">
        <v>31</v>
      </c>
      <c r="C90" s="65"/>
      <c r="D90" s="65" t="s">
        <v>30</v>
      </c>
      <c r="E90" s="65" t="s">
        <v>30</v>
      </c>
      <c r="F90" s="65"/>
      <c r="G90" s="65"/>
      <c r="H90" s="65"/>
      <c r="I90" s="65"/>
      <c r="J90" s="65"/>
      <c r="K90" s="65"/>
      <c r="L90" s="65"/>
      <c r="M90" s="65"/>
      <c r="N90" s="65"/>
      <c r="O90" s="65"/>
      <c r="P90" s="65"/>
      <c r="Q90" s="65"/>
      <c r="R90" s="64"/>
      <c r="T90" s="3">
        <f>IF(NOT(ISBLANK(B90)), 1, 0)</f>
        <v>1</v>
      </c>
      <c r="U90" s="2">
        <v>1</v>
      </c>
      <c r="V90" s="53"/>
    </row>
    <row r="91" spans="2:22">
      <c r="B91" s="19"/>
      <c r="C91" s="18"/>
      <c r="D91" s="18"/>
      <c r="E91" s="18"/>
      <c r="F91" s="18"/>
      <c r="G91" s="18"/>
      <c r="H91" s="18"/>
      <c r="I91" s="18"/>
      <c r="J91" s="18"/>
      <c r="K91" s="63" t="s">
        <v>29</v>
      </c>
      <c r="L91" s="63"/>
      <c r="M91" s="63"/>
      <c r="N91" s="63"/>
      <c r="O91" s="63"/>
      <c r="P91" s="63"/>
      <c r="Q91" s="63"/>
      <c r="R91" s="62"/>
      <c r="T91" s="3">
        <f>IF(NOT(ISBLANK(B91)), 1, 0)</f>
        <v>0</v>
      </c>
      <c r="U91" s="2">
        <v>0</v>
      </c>
      <c r="V91" s="53"/>
    </row>
    <row r="92" spans="2:22">
      <c r="B92" s="52" t="s">
        <v>28</v>
      </c>
      <c r="C92" s="49"/>
      <c r="D92" s="49"/>
      <c r="E92" s="50"/>
      <c r="F92" s="49">
        <f>'DCF - Assumptions'!F$7</f>
        <v>2014</v>
      </c>
      <c r="G92" s="49">
        <f>'DCF - Assumptions'!G$7</f>
        <v>2015</v>
      </c>
      <c r="H92" s="49">
        <f>'DCF - Assumptions'!H$7</f>
        <v>2016</v>
      </c>
      <c r="I92" s="49">
        <f>'DCF - Assumptions'!I$7</f>
        <v>2017</v>
      </c>
      <c r="J92" s="49">
        <f>'DCF - Assumptions'!J$7</f>
        <v>2018</v>
      </c>
      <c r="K92" s="60">
        <f>'DCF - Assumptions'!K$7</f>
        <v>2019</v>
      </c>
      <c r="L92" s="60">
        <f>'DCF - Assumptions'!L$7</f>
        <v>2020</v>
      </c>
      <c r="M92" s="60">
        <f>'DCF - Assumptions'!M$7</f>
        <v>2021</v>
      </c>
      <c r="N92" s="60">
        <f>'DCF - Assumptions'!N$7</f>
        <v>2022</v>
      </c>
      <c r="O92" s="60">
        <f>'DCF - Assumptions'!O$7</f>
        <v>2023</v>
      </c>
      <c r="P92" s="61">
        <f>'DCF - Assumptions'!P$7</f>
        <v>2024</v>
      </c>
      <c r="Q92" s="60">
        <f>'DCF - Assumptions'!Q$7</f>
        <v>2025</v>
      </c>
      <c r="R92" s="59">
        <f>'DCF - Assumptions'!R$7</f>
        <v>2026</v>
      </c>
      <c r="T92" s="3">
        <f>IF(NOT(ISBLANK(B92)), 1, 0)</f>
        <v>1</v>
      </c>
      <c r="U92" s="2">
        <v>1</v>
      </c>
      <c r="V92" s="53"/>
    </row>
    <row r="93" spans="2:22">
      <c r="B93" s="19" t="s">
        <v>27</v>
      </c>
      <c r="C93" s="18"/>
      <c r="D93" s="58"/>
      <c r="E93" s="58"/>
      <c r="F93" s="56">
        <f>'DCF - Valuation'!F36</f>
        <v>0</v>
      </c>
      <c r="G93" s="56">
        <f>'DCF - Valuation'!G36</f>
        <v>0</v>
      </c>
      <c r="H93" s="56">
        <f>'DCF - Valuation'!H36</f>
        <v>0</v>
      </c>
      <c r="I93" s="56">
        <f>'DCF - Valuation'!I36</f>
        <v>0</v>
      </c>
      <c r="J93" s="56">
        <f>'DCF - Valuation'!J36</f>
        <v>0</v>
      </c>
      <c r="K93" s="56">
        <f>'DCF - Valuation'!K36</f>
        <v>0</v>
      </c>
      <c r="L93" s="56">
        <f>'DCF - Valuation'!L36</f>
        <v>0</v>
      </c>
      <c r="M93" s="56">
        <f>'DCF - Valuation'!M36</f>
        <v>0</v>
      </c>
      <c r="N93" s="56">
        <f>'DCF - Valuation'!N36</f>
        <v>0</v>
      </c>
      <c r="O93" s="56">
        <f>'DCF - Valuation'!O36</f>
        <v>0</v>
      </c>
      <c r="P93" s="57">
        <f>'DCF - Valuation'!P36</f>
        <v>0</v>
      </c>
      <c r="Q93" s="56">
        <f>'DCF - Valuation'!Q36</f>
        <v>0</v>
      </c>
      <c r="R93" s="55">
        <f>'DCF - Valuation'!R36</f>
        <v>0</v>
      </c>
      <c r="T93" s="3">
        <f>IF(NOT(ISBLANK(B93)), 1, 0)</f>
        <v>1</v>
      </c>
      <c r="U93" s="2">
        <v>1</v>
      </c>
      <c r="V93" s="53"/>
    </row>
    <row r="94" spans="2:22">
      <c r="B94" s="19"/>
      <c r="C94" s="18"/>
      <c r="D94" s="18"/>
      <c r="E94" s="18"/>
      <c r="F94" s="18"/>
      <c r="G94" s="18"/>
      <c r="H94" s="18"/>
      <c r="I94" s="18"/>
      <c r="J94" s="18"/>
      <c r="K94" s="18"/>
      <c r="L94" s="18"/>
      <c r="M94" s="18"/>
      <c r="N94" s="18"/>
      <c r="O94" s="18"/>
      <c r="P94" s="18"/>
      <c r="Q94" s="18"/>
      <c r="R94" s="54"/>
      <c r="T94" s="3">
        <f>IF(NOT(ISBLANK(B94)), 1, 0)</f>
        <v>0</v>
      </c>
      <c r="U94" s="2">
        <v>0</v>
      </c>
      <c r="V94" s="53"/>
    </row>
    <row r="95" spans="2:22">
      <c r="B95" s="52" t="s">
        <v>26</v>
      </c>
      <c r="C95" s="50"/>
      <c r="D95" s="51"/>
      <c r="E95" s="18"/>
      <c r="F95" s="18"/>
      <c r="G95" s="50" t="s">
        <v>25</v>
      </c>
      <c r="H95" s="50"/>
      <c r="I95" s="50"/>
      <c r="J95" s="49"/>
      <c r="K95" s="15"/>
      <c r="L95" s="50" t="s">
        <v>24</v>
      </c>
      <c r="M95" s="49"/>
      <c r="N95" s="49"/>
      <c r="O95" s="48"/>
      <c r="P95" s="13"/>
      <c r="Q95" s="13"/>
      <c r="R95" s="12"/>
      <c r="T95" s="3">
        <f>IF(NOT(ISBLANK(B95)), 1, 0)</f>
        <v>1</v>
      </c>
      <c r="U95" s="2">
        <v>1</v>
      </c>
      <c r="V95" s="1"/>
    </row>
    <row r="96" spans="2:22">
      <c r="B96" s="43" t="s">
        <v>23</v>
      </c>
      <c r="C96" s="46">
        <f>'DCF - Valuation'!R8</f>
        <v>0</v>
      </c>
      <c r="D96" s="18"/>
      <c r="E96" s="18"/>
      <c r="F96" s="18"/>
      <c r="G96" s="15"/>
      <c r="H96" s="15"/>
      <c r="I96" s="15"/>
      <c r="J96" s="15"/>
      <c r="K96" s="15"/>
      <c r="L96" s="15"/>
      <c r="M96" s="15"/>
      <c r="N96" s="15"/>
      <c r="O96" s="15"/>
      <c r="P96" s="13"/>
      <c r="Q96" s="13"/>
      <c r="R96" s="12"/>
      <c r="T96" s="3">
        <f>IF(NOT(ISBLANK(B96)), 1, 0)</f>
        <v>1</v>
      </c>
      <c r="U96" s="2">
        <v>1</v>
      </c>
      <c r="V96" s="1"/>
    </row>
    <row r="97" spans="2:22">
      <c r="B97" s="45" t="s">
        <v>22</v>
      </c>
      <c r="C97" s="42">
        <f>'DCF - Valuation'!R9</f>
        <v>0</v>
      </c>
      <c r="D97" s="18"/>
      <c r="E97" s="18"/>
      <c r="F97" s="18"/>
      <c r="G97" s="15"/>
      <c r="H97" s="15"/>
      <c r="I97" s="15"/>
      <c r="J97" s="15"/>
      <c r="K97" s="15"/>
      <c r="L97" s="18" t="s">
        <v>21</v>
      </c>
      <c r="M97" s="15"/>
      <c r="N97" s="15"/>
      <c r="O97" s="47">
        <f>'DCF - Valuation'!C20</f>
        <v>43496</v>
      </c>
      <c r="P97" s="13"/>
      <c r="Q97" s="13"/>
      <c r="R97" s="12"/>
      <c r="T97" s="3">
        <f>IF(NOT(ISBLANK(B97)), 1, 0)</f>
        <v>1</v>
      </c>
      <c r="U97" s="2">
        <v>1</v>
      </c>
      <c r="V97" s="1"/>
    </row>
    <row r="98" spans="2:22">
      <c r="B98" s="19" t="s">
        <v>20</v>
      </c>
      <c r="C98" s="46">
        <f>'DCF - Valuation'!R10</f>
        <v>0</v>
      </c>
      <c r="D98" s="18"/>
      <c r="E98" s="18"/>
      <c r="F98" s="18"/>
      <c r="G98" s="15"/>
      <c r="H98" s="15"/>
      <c r="I98" s="15"/>
      <c r="J98" s="15"/>
      <c r="K98" s="15"/>
      <c r="L98" s="16" t="s">
        <v>19</v>
      </c>
      <c r="M98" s="15"/>
      <c r="N98" s="15"/>
      <c r="O98" s="14">
        <f>'DCF - Valuation'!C8</f>
        <v>0</v>
      </c>
      <c r="P98" s="13"/>
      <c r="Q98" s="13"/>
      <c r="R98" s="12"/>
      <c r="T98" s="3">
        <f>IF(NOT(ISBLANK(B98)), 1, 0)</f>
        <v>1</v>
      </c>
      <c r="U98" s="2">
        <v>1</v>
      </c>
      <c r="V98" s="1"/>
    </row>
    <row r="99" spans="2:22">
      <c r="B99" s="45" t="s">
        <v>18</v>
      </c>
      <c r="C99" s="42">
        <f>'DCF - Valuation'!R11</f>
        <v>0</v>
      </c>
      <c r="D99" s="18"/>
      <c r="E99" s="18"/>
      <c r="F99" s="15"/>
      <c r="G99" s="16" t="s">
        <v>17</v>
      </c>
      <c r="H99" s="16"/>
      <c r="I99" s="16"/>
      <c r="J99" s="44">
        <f>'DCF - Valuation'!C18</f>
        <v>0</v>
      </c>
      <c r="K99" s="15"/>
      <c r="L99" s="16" t="s">
        <v>16</v>
      </c>
      <c r="M99" s="15"/>
      <c r="N99" s="15"/>
      <c r="O99" s="14">
        <f>'DCF - Valuation'!C9</f>
        <v>0</v>
      </c>
      <c r="P99" s="13"/>
      <c r="Q99" s="13"/>
      <c r="R99" s="12"/>
      <c r="T99" s="3">
        <f>IF(NOT(ISBLANK(B99)), 1, 0)</f>
        <v>1</v>
      </c>
      <c r="U99" s="2">
        <v>1</v>
      </c>
      <c r="V99" s="1"/>
    </row>
    <row r="100" spans="2:22">
      <c r="B100" s="43" t="s">
        <v>15</v>
      </c>
      <c r="C100" s="42">
        <f>'DCF - Valuation'!R13</f>
        <v>0</v>
      </c>
      <c r="D100" s="30"/>
      <c r="E100" s="18"/>
      <c r="F100" s="15"/>
      <c r="G100" s="41" t="s">
        <v>15</v>
      </c>
      <c r="H100" s="41"/>
      <c r="I100" s="41"/>
      <c r="J100" s="40">
        <f>'DCF - Valuation'!J10</f>
        <v>0</v>
      </c>
      <c r="K100" s="15"/>
      <c r="L100" s="16" t="s">
        <v>14</v>
      </c>
      <c r="M100" s="15"/>
      <c r="N100" s="15"/>
      <c r="O100" s="39">
        <f>'DCF - Valuation'!C10</f>
        <v>0</v>
      </c>
      <c r="P100" s="13"/>
      <c r="Q100" s="13"/>
      <c r="R100" s="12"/>
      <c r="T100" s="3">
        <f>IF(NOT(ISBLANK(B100)), 1, 0)</f>
        <v>1</v>
      </c>
      <c r="U100" s="2">
        <v>1</v>
      </c>
      <c r="V100" s="1"/>
    </row>
    <row r="101" spans="2:22">
      <c r="B101" s="38" t="s">
        <v>13</v>
      </c>
      <c r="C101" s="37">
        <f>'DCF - Valuation'!R15</f>
        <v>0</v>
      </c>
      <c r="D101" s="18"/>
      <c r="E101" s="18"/>
      <c r="F101" s="15"/>
      <c r="G101" s="36" t="s">
        <v>13</v>
      </c>
      <c r="H101" s="36"/>
      <c r="I101" s="36"/>
      <c r="J101" s="17">
        <f>'DCF - Valuation'!J12</f>
        <v>0</v>
      </c>
      <c r="K101" s="15"/>
      <c r="L101" s="27" t="s">
        <v>12</v>
      </c>
      <c r="M101" s="27"/>
      <c r="N101" s="27"/>
      <c r="O101" s="35">
        <f>'DCF - Valuation'!C11</f>
        <v>0</v>
      </c>
      <c r="P101" s="13"/>
      <c r="Q101" s="13"/>
      <c r="R101" s="12"/>
      <c r="T101" s="3">
        <f>IF(NOT(ISBLANK(B101)), 1, 0)</f>
        <v>1</v>
      </c>
      <c r="U101" s="2">
        <v>1</v>
      </c>
      <c r="V101" s="1"/>
    </row>
    <row r="102" spans="2:22">
      <c r="B102" s="34" t="s">
        <v>11</v>
      </c>
      <c r="C102" s="32">
        <f>'DCF - Valuation'!R17</f>
        <v>0</v>
      </c>
      <c r="D102" s="18"/>
      <c r="E102" s="18"/>
      <c r="F102" s="15"/>
      <c r="G102" s="33" t="s">
        <v>11</v>
      </c>
      <c r="H102" s="33"/>
      <c r="I102" s="33"/>
      <c r="J102" s="32">
        <f>'DCF - Valuation'!J14</f>
        <v>0</v>
      </c>
      <c r="K102" s="15"/>
      <c r="L102" s="21" t="s">
        <v>10</v>
      </c>
      <c r="M102" s="21"/>
      <c r="N102" s="21"/>
      <c r="O102" s="31">
        <f>'DCF - Valuation'!C12</f>
        <v>0</v>
      </c>
      <c r="P102" s="13"/>
      <c r="Q102" s="13"/>
      <c r="R102" s="12"/>
      <c r="T102" s="3">
        <f>IF(NOT(ISBLANK(B102)), 1, 0)</f>
        <v>1</v>
      </c>
      <c r="U102" s="2">
        <v>1</v>
      </c>
      <c r="V102" s="1"/>
    </row>
    <row r="103" spans="2:22">
      <c r="B103" s="29" t="s">
        <v>9</v>
      </c>
      <c r="C103" s="17">
        <f>'DCF - Valuation'!R18</f>
        <v>0</v>
      </c>
      <c r="D103" s="30"/>
      <c r="E103" s="18"/>
      <c r="F103" s="15"/>
      <c r="G103" s="28" t="s">
        <v>9</v>
      </c>
      <c r="H103" s="28"/>
      <c r="I103" s="28"/>
      <c r="J103" s="17">
        <f>'DCF - Valuation'!J15</f>
        <v>0</v>
      </c>
      <c r="K103" s="15"/>
      <c r="L103" s="16" t="s">
        <v>8</v>
      </c>
      <c r="M103" s="15"/>
      <c r="N103" s="15"/>
      <c r="O103" s="14">
        <f>'DCF - Valuation'!C13</f>
        <v>0</v>
      </c>
      <c r="P103" s="13"/>
      <c r="Q103" s="13"/>
      <c r="R103" s="12"/>
      <c r="T103" s="3">
        <f>IF(NOT(ISBLANK(B103)), 1, 0)</f>
        <v>1</v>
      </c>
      <c r="U103" s="2">
        <v>1</v>
      </c>
      <c r="V103" s="1"/>
    </row>
    <row r="104" spans="2:22">
      <c r="B104" s="29" t="s">
        <v>7</v>
      </c>
      <c r="C104" s="17">
        <f>'DCF - Valuation'!R19</f>
        <v>0</v>
      </c>
      <c r="D104" s="18"/>
      <c r="E104" s="18"/>
      <c r="F104" s="15"/>
      <c r="G104" s="28" t="s">
        <v>7</v>
      </c>
      <c r="H104" s="28"/>
      <c r="I104" s="28"/>
      <c r="J104" s="17">
        <f>'DCF - Valuation'!J16</f>
        <v>0</v>
      </c>
      <c r="K104" s="15"/>
      <c r="L104" s="27" t="s">
        <v>6</v>
      </c>
      <c r="M104" s="27"/>
      <c r="N104" s="27"/>
      <c r="O104" s="26">
        <f>'DCF - Valuation'!C14</f>
        <v>0</v>
      </c>
      <c r="P104" s="13"/>
      <c r="Q104" s="13"/>
      <c r="R104" s="12"/>
      <c r="T104" s="3">
        <f>IF(NOT(ISBLANK(B104)), 1, 0)</f>
        <v>1</v>
      </c>
      <c r="U104" s="2">
        <v>1</v>
      </c>
      <c r="V104" s="1"/>
    </row>
    <row r="105" spans="2:22">
      <c r="B105" s="25" t="s">
        <v>5</v>
      </c>
      <c r="C105" s="22">
        <f>'DCF - Valuation'!R21</f>
        <v>0</v>
      </c>
      <c r="D105" s="24"/>
      <c r="E105" s="18"/>
      <c r="F105" s="15"/>
      <c r="G105" s="23" t="s">
        <v>5</v>
      </c>
      <c r="H105" s="23"/>
      <c r="I105" s="23"/>
      <c r="J105" s="22">
        <f>'DCF - Valuation'!J18</f>
        <v>0</v>
      </c>
      <c r="K105" s="15"/>
      <c r="L105" s="21" t="s">
        <v>4</v>
      </c>
      <c r="M105" s="21"/>
      <c r="N105" s="21"/>
      <c r="O105" s="20">
        <f>'DCF - Valuation'!C15</f>
        <v>0</v>
      </c>
      <c r="P105" s="13"/>
      <c r="Q105" s="13"/>
      <c r="R105" s="12"/>
      <c r="T105" s="3">
        <f>IF(NOT(ISBLANK(B105)), 1, 0)</f>
        <v>1</v>
      </c>
      <c r="U105" s="2">
        <v>1</v>
      </c>
      <c r="V105" s="1"/>
    </row>
    <row r="106" spans="2:22">
      <c r="B106" s="19" t="s">
        <v>3</v>
      </c>
      <c r="C106" s="17">
        <f>'DCF - Valuation'!R22</f>
        <v>0</v>
      </c>
      <c r="D106" s="18"/>
      <c r="E106" s="18"/>
      <c r="F106" s="15"/>
      <c r="G106" s="18" t="s">
        <v>3</v>
      </c>
      <c r="H106" s="18"/>
      <c r="I106" s="18"/>
      <c r="J106" s="17">
        <f>'DCF - Valuation'!J19</f>
        <v>0</v>
      </c>
      <c r="K106" s="15"/>
      <c r="L106" s="16" t="s">
        <v>2</v>
      </c>
      <c r="M106" s="15"/>
      <c r="N106" s="15"/>
      <c r="O106" s="14">
        <f>'DCF - Valuation'!C16</f>
        <v>0</v>
      </c>
      <c r="P106" s="13"/>
      <c r="Q106" s="13"/>
      <c r="R106" s="12"/>
      <c r="T106" s="3">
        <f>IF(NOT(ISBLANK(B106)), 1, 0)</f>
        <v>1</v>
      </c>
      <c r="U106" s="2">
        <v>1</v>
      </c>
      <c r="V106" s="1"/>
    </row>
    <row r="107" spans="2:22">
      <c r="B107" s="11" t="s">
        <v>1</v>
      </c>
      <c r="C107" s="9">
        <f>'DCF - Valuation'!R23</f>
        <v>0</v>
      </c>
      <c r="D107" s="8"/>
      <c r="E107" s="8"/>
      <c r="F107" s="8"/>
      <c r="G107" s="10" t="s">
        <v>1</v>
      </c>
      <c r="H107" s="10"/>
      <c r="I107" s="10"/>
      <c r="J107" s="9">
        <f>'DCF - Valuation'!J20</f>
        <v>0</v>
      </c>
      <c r="K107" s="8"/>
      <c r="L107" s="7" t="s">
        <v>0</v>
      </c>
      <c r="M107" s="7"/>
      <c r="N107" s="7"/>
      <c r="O107" s="6">
        <f>'DCF - Valuation'!C17</f>
        <v>0</v>
      </c>
      <c r="P107" s="5"/>
      <c r="Q107" s="5"/>
      <c r="R107" s="4"/>
      <c r="T107" s="3">
        <f>IF(NOT(ISBLANK(B107)), 1, 0)</f>
        <v>1</v>
      </c>
      <c r="U107" s="2">
        <v>1</v>
      </c>
      <c r="V107" s="1"/>
    </row>
    <row r="108" spans="2:22"/>
    <row r="109" spans="2:22" hidden="1"/>
    <row r="110" spans="2:22" hidden="1"/>
    <row r="111" spans="2:22" hidden="1"/>
    <row r="112" spans="2:2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sheetData>
  <sheetProtection algorithmName="SHA-512" hashValue="CYHvfWnwWKibzvBXumsrn4OS/pbcjdzOqhtL4vzh1IjULDEfOaCVwuCY0lqJsEKGaEutkYYpn1OaAk66/DyKTA==" saltValue="/3uDvwEZIutWYdHpEaO0hg==" spinCount="100000" sheet="1" formatCells="0" formatColumns="0" formatRows="0" insertColumns="0" insertRows="0" insertHyperlinks="0" deleteColumns="0" deleteRows="0" sort="0" autoFilter="0" pivotTables="0"/>
  <conditionalFormatting sqref="D93:E93">
    <cfRule type="cellIs" dxfId="52" priority="3" stopIfTrue="1" operator="equal">
      <formula>$E$5</formula>
    </cfRule>
  </conditionalFormatting>
  <conditionalFormatting sqref="B100:C100 C101">
    <cfRule type="cellIs" dxfId="51" priority="2" stopIfTrue="1" operator="equal">
      <formula>"ERROR"</formula>
    </cfRule>
  </conditionalFormatting>
  <conditionalFormatting sqref="T1:U1">
    <cfRule type="cellIs" dxfId="50" priority="1" operator="equal">
      <formula>"Check"</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D52B0-413E-4780-BF88-19EACED56C04}">
  <sheetPr>
    <tabColor rgb="FF86654A"/>
  </sheetPr>
  <dimension ref="A1:IX428"/>
  <sheetViews>
    <sheetView showGridLines="0" zoomScaleNormal="100" zoomScaleSheetLayoutView="55" workbookViewId="0">
      <pane xSplit="4" ySplit="7" topLeftCell="E8" activePane="bottomRight" state="frozen"/>
      <selection activeCell="B10" sqref="B10"/>
      <selection pane="topRight" activeCell="B10" sqref="B10"/>
      <selection pane="bottomLeft" activeCell="B10" sqref="B10"/>
      <selection pane="bottomRight" activeCell="B10" sqref="B10"/>
    </sheetView>
  </sheetViews>
  <sheetFormatPr defaultColWidth="0" defaultRowHeight="13.2" zeroHeight="1"/>
  <cols>
    <col min="1" max="1" width="2.6640625" style="141" customWidth="1"/>
    <col min="2" max="2" width="36.44140625" style="141" customWidth="1"/>
    <col min="3" max="3" width="5.109375" style="141" customWidth="1"/>
    <col min="4" max="4" width="8.44140625" style="141" customWidth="1"/>
    <col min="5" max="5" width="7.77734375" style="141" customWidth="1"/>
    <col min="6" max="18" width="6.77734375" style="141" customWidth="1"/>
    <col min="19" max="19" width="2.44140625" style="1" customWidth="1"/>
    <col min="20" max="21" width="4.44140625" style="1" customWidth="1"/>
    <col min="22" max="22" width="3.33203125" style="1" customWidth="1"/>
    <col min="23" max="98" width="5.44140625" style="1" hidden="1" customWidth="1"/>
    <col min="99" max="257" width="5.44140625" style="141" hidden="1" customWidth="1"/>
    <col min="258" max="258" width="0" style="141" hidden="1" customWidth="1"/>
    <col min="259" max="16384" width="9.44140625" style="141" hidden="1"/>
  </cols>
  <sheetData>
    <row r="1" spans="1:257" s="144" customFormat="1">
      <c r="A1" s="153" t="str">
        <f>'DCF - Assumptions'!$E$8&amp;" | Discounted Cash Flows - Assumptions"</f>
        <v>Tapestry | Discounted Cash Flows - Assumptions</v>
      </c>
      <c r="B1" s="152"/>
      <c r="T1" s="151" t="str">
        <f>IF(T5=U5,"OK","Check")</f>
        <v>OK</v>
      </c>
      <c r="U1" s="151" t="str">
        <f>IF(T6=U6,"OK","Check")</f>
        <v>OK</v>
      </c>
    </row>
    <row r="2" spans="1:257" s="147" customFormat="1" ht="1.95" customHeight="1">
      <c r="A2" s="150"/>
      <c r="S2" s="149"/>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row>
    <row r="3" spans="1:257" s="143" customFormat="1" ht="3" customHeight="1">
      <c r="A3" s="146"/>
      <c r="S3" s="145"/>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row>
    <row r="4" spans="1:257" ht="10.95" customHeight="1">
      <c r="A4" s="220"/>
      <c r="S4" s="251"/>
    </row>
    <row r="5" spans="1:257">
      <c r="B5" s="219" t="s">
        <v>161</v>
      </c>
      <c r="C5" s="218"/>
      <c r="D5" s="218"/>
      <c r="E5" s="218"/>
      <c r="F5" s="217"/>
      <c r="G5" s="217"/>
      <c r="H5" s="217"/>
      <c r="I5" s="217"/>
      <c r="J5" s="217"/>
      <c r="K5" s="217"/>
      <c r="L5" s="217"/>
      <c r="M5" s="217"/>
      <c r="N5" s="217"/>
      <c r="O5" s="217"/>
      <c r="P5" s="217"/>
      <c r="Q5" s="217"/>
      <c r="R5" s="217"/>
      <c r="T5" s="163">
        <f>ROWS(B5:B98)</f>
        <v>94</v>
      </c>
      <c r="U5" s="2">
        <v>94</v>
      </c>
    </row>
    <row r="6" spans="1:257" s="1" customFormat="1" ht="13.05" customHeight="1">
      <c r="A6" s="141"/>
      <c r="B6" s="141"/>
      <c r="C6" s="141"/>
      <c r="D6" s="141"/>
      <c r="E6" s="141"/>
      <c r="F6" s="141"/>
      <c r="G6" s="141"/>
      <c r="H6" s="141"/>
      <c r="I6" s="141"/>
      <c r="J6" s="141"/>
      <c r="K6" s="250" t="s">
        <v>160</v>
      </c>
      <c r="L6" s="249"/>
      <c r="M6" s="249"/>
      <c r="N6" s="249"/>
      <c r="O6" s="249"/>
      <c r="P6" s="249"/>
      <c r="Q6" s="249"/>
      <c r="R6" s="249"/>
      <c r="T6" s="163">
        <f>SUM(T8:T98)</f>
        <v>80</v>
      </c>
      <c r="U6" s="2">
        <v>80</v>
      </c>
    </row>
    <row r="7" spans="1:257" s="1" customFormat="1" ht="13.05" customHeight="1" thickBot="1">
      <c r="A7" s="141"/>
      <c r="B7" s="179"/>
      <c r="C7" s="248" t="s">
        <v>159</v>
      </c>
      <c r="D7" s="248" t="s">
        <v>158</v>
      </c>
      <c r="E7" s="179"/>
      <c r="F7" s="248">
        <f>E23</f>
        <v>2014</v>
      </c>
      <c r="G7" s="248">
        <f>IF((F7+1)&lt;='DCF - Assumptions'!$E$24,F7+1," ")</f>
        <v>2015</v>
      </c>
      <c r="H7" s="248">
        <f>IF((G7+1)&lt;='DCF - Assumptions'!$E$24,G7+1," ")</f>
        <v>2016</v>
      </c>
      <c r="I7" s="248">
        <f>IF((H7+1)&lt;='DCF - Assumptions'!$E$24,H7+1," ")</f>
        <v>2017</v>
      </c>
      <c r="J7" s="248">
        <f>IF((I7+1)&lt;='DCF - Assumptions'!$E$24,I7+1," ")</f>
        <v>2018</v>
      </c>
      <c r="K7" s="248">
        <f>IF((J7+1)&lt;='DCF - Assumptions'!$E$24,J7+1," ")</f>
        <v>2019</v>
      </c>
      <c r="L7" s="248">
        <f>IF((K7+1)&lt;='DCF - Assumptions'!$E$24,K7+1," ")</f>
        <v>2020</v>
      </c>
      <c r="M7" s="248">
        <f>IF((L7+1)&lt;='DCF - Assumptions'!$E$24,L7+1," ")</f>
        <v>2021</v>
      </c>
      <c r="N7" s="248">
        <f>IF((M7+1)&lt;='DCF - Assumptions'!$E$24,M7+1," ")</f>
        <v>2022</v>
      </c>
      <c r="O7" s="248">
        <f>IF((N7+1)&lt;='DCF - Assumptions'!$E$24,N7+1," ")</f>
        <v>2023</v>
      </c>
      <c r="P7" s="248">
        <f>IF((O7+1)&lt;='DCF - Assumptions'!$E$24,O7+1," ")</f>
        <v>2024</v>
      </c>
      <c r="Q7" s="248">
        <f>IF((P7+1)&lt;='DCF - Assumptions'!$E$24,P7+1," ")</f>
        <v>2025</v>
      </c>
      <c r="R7" s="248">
        <f>IF((Q7+1)&lt;='DCF - Assumptions'!$E$24,Q7+1," ")</f>
        <v>2026</v>
      </c>
      <c r="S7" s="211"/>
      <c r="T7" s="247"/>
      <c r="U7" s="246"/>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c r="BA7" s="211"/>
      <c r="BB7" s="211"/>
      <c r="BC7" s="211"/>
      <c r="BD7" s="211"/>
      <c r="BE7" s="211"/>
      <c r="BF7" s="211"/>
      <c r="BG7" s="211"/>
      <c r="BH7" s="211"/>
      <c r="BI7" s="211"/>
      <c r="BJ7" s="211"/>
      <c r="BK7" s="211"/>
      <c r="BL7" s="211"/>
      <c r="BM7" s="211"/>
      <c r="BN7" s="211"/>
      <c r="BO7" s="211"/>
      <c r="BP7" s="211"/>
      <c r="BQ7" s="211"/>
      <c r="BR7" s="211"/>
      <c r="BS7" s="211"/>
      <c r="BT7" s="211"/>
      <c r="BU7" s="211"/>
      <c r="BV7" s="211"/>
      <c r="BW7" s="211"/>
      <c r="BX7" s="211"/>
      <c r="BY7" s="211"/>
      <c r="BZ7" s="211"/>
      <c r="CA7" s="211"/>
      <c r="CB7" s="211"/>
      <c r="CC7" s="211"/>
      <c r="CD7" s="211"/>
      <c r="CE7" s="211"/>
      <c r="CF7" s="211"/>
      <c r="CG7" s="211"/>
      <c r="CH7" s="211"/>
      <c r="CI7" s="211"/>
      <c r="CJ7" s="211"/>
      <c r="CK7" s="211"/>
      <c r="CL7" s="211"/>
      <c r="CM7" s="211"/>
      <c r="CN7" s="211"/>
      <c r="CO7" s="211"/>
      <c r="CP7" s="211"/>
      <c r="CQ7" s="211"/>
      <c r="CR7" s="211"/>
      <c r="CS7" s="211"/>
      <c r="CT7" s="211"/>
      <c r="CU7" s="211"/>
      <c r="CV7" s="211"/>
      <c r="CW7" s="211"/>
      <c r="CX7" s="211"/>
      <c r="CY7" s="211"/>
      <c r="CZ7" s="211"/>
      <c r="DA7" s="211"/>
      <c r="DB7" s="211"/>
      <c r="DC7" s="211"/>
      <c r="DD7" s="211"/>
      <c r="DE7" s="211"/>
      <c r="DF7" s="211"/>
      <c r="DG7" s="211"/>
      <c r="DH7" s="211"/>
      <c r="DI7" s="211"/>
      <c r="DJ7" s="211"/>
      <c r="DK7" s="211"/>
      <c r="DL7" s="211"/>
      <c r="DM7" s="211"/>
      <c r="DN7" s="211"/>
      <c r="DO7" s="211"/>
      <c r="DP7" s="211"/>
      <c r="DQ7" s="211"/>
      <c r="DR7" s="211"/>
      <c r="DS7" s="211"/>
      <c r="DT7" s="211"/>
      <c r="DU7" s="211"/>
      <c r="DV7" s="211"/>
      <c r="DW7" s="211"/>
      <c r="DX7" s="211"/>
      <c r="DY7" s="211"/>
      <c r="DZ7" s="211"/>
      <c r="EA7" s="211"/>
      <c r="EB7" s="211"/>
      <c r="EC7" s="211"/>
      <c r="ED7" s="211"/>
      <c r="EE7" s="211"/>
      <c r="EF7" s="211"/>
      <c r="EG7" s="211"/>
      <c r="EH7" s="211"/>
      <c r="EI7" s="211"/>
      <c r="EJ7" s="211"/>
      <c r="EK7" s="211"/>
      <c r="EL7" s="211"/>
      <c r="EM7" s="211"/>
      <c r="EN7" s="211"/>
      <c r="EO7" s="211"/>
      <c r="EP7" s="211"/>
      <c r="EQ7" s="211"/>
      <c r="ER7" s="211"/>
      <c r="ES7" s="211"/>
      <c r="ET7" s="211"/>
      <c r="EU7" s="211"/>
      <c r="EV7" s="211"/>
      <c r="EW7" s="211"/>
      <c r="EX7" s="211"/>
      <c r="EY7" s="211"/>
      <c r="EZ7" s="211"/>
      <c r="FA7" s="211"/>
      <c r="FB7" s="211"/>
      <c r="FC7" s="211"/>
      <c r="FD7" s="211"/>
      <c r="FE7" s="211"/>
      <c r="FF7" s="211"/>
      <c r="FG7" s="211"/>
      <c r="FH7" s="211"/>
      <c r="FI7" s="211"/>
      <c r="FJ7" s="211"/>
      <c r="FK7" s="211"/>
      <c r="FL7" s="211"/>
      <c r="FM7" s="211"/>
      <c r="FN7" s="211"/>
      <c r="FO7" s="211"/>
      <c r="FP7" s="211"/>
      <c r="FQ7" s="211"/>
      <c r="FR7" s="211"/>
      <c r="FS7" s="211"/>
      <c r="FT7" s="211"/>
      <c r="FU7" s="211"/>
      <c r="FV7" s="211"/>
      <c r="FW7" s="211"/>
      <c r="FX7" s="211"/>
      <c r="FY7" s="211"/>
      <c r="FZ7" s="211"/>
      <c r="GA7" s="211"/>
      <c r="GB7" s="211"/>
      <c r="GC7" s="211"/>
      <c r="GD7" s="211"/>
      <c r="GE7" s="211"/>
      <c r="GF7" s="211"/>
      <c r="GG7" s="211"/>
      <c r="GH7" s="211"/>
      <c r="GI7" s="211"/>
      <c r="GJ7" s="211"/>
      <c r="GK7" s="211"/>
      <c r="GL7" s="211"/>
      <c r="GM7" s="211"/>
      <c r="GN7" s="211"/>
      <c r="GO7" s="211"/>
      <c r="GP7" s="211"/>
      <c r="GQ7" s="211"/>
      <c r="GR7" s="211"/>
      <c r="GS7" s="211"/>
      <c r="GT7" s="211"/>
      <c r="GU7" s="211"/>
      <c r="GV7" s="211"/>
      <c r="GW7" s="211"/>
      <c r="GX7" s="211"/>
      <c r="GY7" s="211"/>
      <c r="GZ7" s="211"/>
      <c r="HA7" s="211"/>
      <c r="HB7" s="211"/>
      <c r="HC7" s="211"/>
      <c r="HD7" s="211"/>
      <c r="HE7" s="211"/>
      <c r="HF7" s="211"/>
      <c r="HG7" s="211"/>
      <c r="HH7" s="211"/>
      <c r="HI7" s="211"/>
      <c r="HJ7" s="211"/>
      <c r="HK7" s="211"/>
      <c r="HL7" s="211"/>
      <c r="HM7" s="211"/>
      <c r="HN7" s="211"/>
      <c r="HO7" s="211"/>
      <c r="HP7" s="211"/>
      <c r="HQ7" s="211"/>
      <c r="HR7" s="211"/>
      <c r="HS7" s="211"/>
      <c r="HT7" s="211"/>
      <c r="HU7" s="211"/>
      <c r="HV7" s="211"/>
      <c r="HW7" s="211"/>
      <c r="HX7" s="211"/>
      <c r="HY7" s="211"/>
      <c r="HZ7" s="211"/>
      <c r="IA7" s="211"/>
      <c r="IB7" s="211"/>
      <c r="IC7" s="211"/>
      <c r="ID7" s="211"/>
      <c r="IE7" s="211"/>
      <c r="IF7" s="211"/>
      <c r="IG7" s="211"/>
      <c r="IH7" s="211"/>
      <c r="II7" s="211"/>
      <c r="IJ7" s="211"/>
      <c r="IK7" s="211"/>
      <c r="IL7" s="211"/>
      <c r="IM7" s="211"/>
      <c r="IN7" s="211"/>
      <c r="IO7" s="211"/>
      <c r="IP7" s="211"/>
      <c r="IQ7" s="211"/>
      <c r="IR7" s="211"/>
      <c r="IS7" s="211"/>
      <c r="IT7" s="211"/>
      <c r="IU7" s="211"/>
      <c r="IV7" s="211"/>
      <c r="IW7" s="211"/>
    </row>
    <row r="8" spans="1:257" s="1" customFormat="1" ht="13.05" customHeight="1">
      <c r="A8" s="141"/>
      <c r="B8" s="141" t="s">
        <v>157</v>
      </c>
      <c r="C8" s="141" t="s">
        <v>156</v>
      </c>
      <c r="D8" s="141" t="s">
        <v>81</v>
      </c>
      <c r="E8" s="141" t="s">
        <v>155</v>
      </c>
      <c r="F8" s="211"/>
      <c r="G8" s="211"/>
      <c r="H8" s="211"/>
      <c r="I8" s="211"/>
      <c r="J8" s="211"/>
      <c r="K8" s="211"/>
      <c r="L8" s="211"/>
      <c r="M8" s="211"/>
      <c r="N8" s="211"/>
      <c r="O8" s="211"/>
      <c r="P8" s="211"/>
      <c r="Q8" s="211"/>
      <c r="R8" s="211"/>
      <c r="S8" s="211"/>
      <c r="T8" s="163">
        <f>IF(NOT(ISBLANK(B8)), 1, 0)</f>
        <v>1</v>
      </c>
      <c r="U8" s="2">
        <v>1</v>
      </c>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1"/>
      <c r="BO8" s="211"/>
      <c r="BP8" s="211"/>
      <c r="BQ8" s="211"/>
      <c r="BR8" s="211"/>
      <c r="BS8" s="211"/>
      <c r="BT8" s="211"/>
      <c r="BU8" s="211"/>
      <c r="BV8" s="211"/>
      <c r="BW8" s="211"/>
      <c r="BX8" s="211"/>
      <c r="BY8" s="211"/>
      <c r="BZ8" s="211"/>
      <c r="CA8" s="211"/>
      <c r="CB8" s="211"/>
      <c r="CC8" s="211"/>
      <c r="CD8" s="211"/>
      <c r="CE8" s="211"/>
      <c r="CF8" s="211"/>
      <c r="CG8" s="211"/>
      <c r="CH8" s="211"/>
      <c r="CI8" s="211"/>
      <c r="CJ8" s="211"/>
      <c r="CK8" s="211"/>
      <c r="CL8" s="211"/>
      <c r="CM8" s="211"/>
      <c r="CN8" s="211"/>
      <c r="CO8" s="211"/>
      <c r="CP8" s="211"/>
      <c r="CQ8" s="211"/>
      <c r="CR8" s="211"/>
      <c r="CS8" s="211"/>
      <c r="CT8" s="211"/>
      <c r="CU8" s="211"/>
      <c r="CV8" s="211"/>
      <c r="CW8" s="211"/>
      <c r="CX8" s="211"/>
      <c r="CY8" s="211"/>
      <c r="CZ8" s="211"/>
      <c r="DA8" s="211"/>
      <c r="DB8" s="211"/>
      <c r="DC8" s="211"/>
      <c r="DD8" s="211"/>
      <c r="DE8" s="211"/>
      <c r="DF8" s="211"/>
      <c r="DG8" s="211"/>
      <c r="DH8" s="211"/>
      <c r="DI8" s="211"/>
      <c r="DJ8" s="211"/>
      <c r="DK8" s="211"/>
      <c r="DL8" s="211"/>
      <c r="DM8" s="211"/>
      <c r="DN8" s="211"/>
      <c r="DO8" s="211"/>
      <c r="DP8" s="211"/>
      <c r="DQ8" s="211"/>
      <c r="DR8" s="211"/>
      <c r="DS8" s="211"/>
      <c r="DT8" s="211"/>
      <c r="DU8" s="211"/>
      <c r="DV8" s="211"/>
      <c r="DW8" s="211"/>
      <c r="DX8" s="211"/>
      <c r="DY8" s="211"/>
      <c r="DZ8" s="211"/>
      <c r="EA8" s="211"/>
      <c r="EB8" s="211"/>
      <c r="EC8" s="211"/>
      <c r="ED8" s="211"/>
      <c r="EE8" s="211"/>
      <c r="EF8" s="211"/>
      <c r="EG8" s="211"/>
      <c r="EH8" s="211"/>
      <c r="EI8" s="211"/>
      <c r="EJ8" s="211"/>
      <c r="EK8" s="211"/>
      <c r="EL8" s="211"/>
      <c r="EM8" s="211"/>
      <c r="EN8" s="211"/>
      <c r="EO8" s="211"/>
      <c r="EP8" s="211"/>
      <c r="EQ8" s="211"/>
      <c r="ER8" s="211"/>
      <c r="ES8" s="211"/>
      <c r="ET8" s="211"/>
      <c r="EU8" s="211"/>
      <c r="EV8" s="211"/>
      <c r="EW8" s="211"/>
      <c r="EX8" s="211"/>
      <c r="EY8" s="211"/>
      <c r="EZ8" s="211"/>
      <c r="FA8" s="211"/>
      <c r="FB8" s="211"/>
      <c r="FC8" s="211"/>
      <c r="FD8" s="211"/>
      <c r="FE8" s="211"/>
      <c r="FF8" s="211"/>
      <c r="FG8" s="211"/>
      <c r="FH8" s="211"/>
      <c r="FI8" s="211"/>
      <c r="FJ8" s="211"/>
      <c r="FK8" s="211"/>
      <c r="FL8" s="211"/>
      <c r="FM8" s="211"/>
      <c r="FN8" s="211"/>
      <c r="FO8" s="211"/>
      <c r="FP8" s="211"/>
      <c r="FQ8" s="211"/>
      <c r="FR8" s="211"/>
      <c r="FS8" s="211"/>
      <c r="FT8" s="211"/>
      <c r="FU8" s="211"/>
      <c r="FV8" s="211"/>
      <c r="FW8" s="211"/>
      <c r="FX8" s="211"/>
      <c r="FY8" s="211"/>
      <c r="FZ8" s="211"/>
      <c r="GA8" s="211"/>
      <c r="GB8" s="211"/>
      <c r="GC8" s="211"/>
      <c r="GD8" s="211"/>
      <c r="GE8" s="211"/>
      <c r="GF8" s="211"/>
      <c r="GG8" s="211"/>
      <c r="GH8" s="211"/>
      <c r="GI8" s="211"/>
      <c r="GJ8" s="211"/>
      <c r="GK8" s="211"/>
      <c r="GL8" s="211"/>
      <c r="GM8" s="211"/>
      <c r="GN8" s="211"/>
      <c r="GO8" s="211"/>
      <c r="GP8" s="211"/>
      <c r="GQ8" s="211"/>
      <c r="GR8" s="211"/>
      <c r="GS8" s="211"/>
      <c r="GT8" s="211"/>
      <c r="GU8" s="211"/>
      <c r="GV8" s="211"/>
      <c r="GW8" s="211"/>
      <c r="GX8" s="211"/>
      <c r="GY8" s="211"/>
      <c r="GZ8" s="211"/>
      <c r="HA8" s="211"/>
      <c r="HB8" s="211"/>
      <c r="HC8" s="211"/>
      <c r="HD8" s="211"/>
      <c r="HE8" s="211"/>
      <c r="HF8" s="211"/>
      <c r="HG8" s="211"/>
      <c r="HH8" s="211"/>
      <c r="HI8" s="211"/>
      <c r="HJ8" s="211"/>
      <c r="HK8" s="211"/>
      <c r="HL8" s="211"/>
      <c r="HM8" s="211"/>
      <c r="HN8" s="211"/>
      <c r="HO8" s="211"/>
      <c r="HP8" s="211"/>
      <c r="HQ8" s="211"/>
      <c r="HR8" s="211"/>
      <c r="HS8" s="211"/>
      <c r="HT8" s="211"/>
      <c r="HU8" s="211"/>
      <c r="HV8" s="211"/>
      <c r="HW8" s="211"/>
      <c r="HX8" s="211"/>
      <c r="HY8" s="211"/>
      <c r="HZ8" s="211"/>
      <c r="IA8" s="211"/>
      <c r="IB8" s="211"/>
      <c r="IC8" s="211"/>
      <c r="ID8" s="211"/>
      <c r="IE8" s="211"/>
      <c r="IF8" s="211"/>
      <c r="IG8" s="211"/>
      <c r="IH8" s="211"/>
      <c r="II8" s="211"/>
      <c r="IJ8" s="211"/>
      <c r="IK8" s="211"/>
      <c r="IL8" s="211"/>
      <c r="IM8" s="211"/>
      <c r="IN8" s="211"/>
      <c r="IO8" s="211"/>
      <c r="IP8" s="211"/>
      <c r="IQ8" s="211"/>
      <c r="IR8" s="211"/>
      <c r="IS8" s="211"/>
      <c r="IT8" s="211"/>
      <c r="IU8" s="211"/>
      <c r="IV8" s="211"/>
      <c r="IW8" s="211"/>
    </row>
    <row r="9" spans="1:257" ht="13.05" customHeight="1">
      <c r="B9" s="178" t="s">
        <v>154</v>
      </c>
      <c r="C9" s="141" t="s">
        <v>141</v>
      </c>
      <c r="D9" s="141" t="s">
        <v>81</v>
      </c>
      <c r="E9" s="245">
        <v>43496</v>
      </c>
      <c r="T9" s="163">
        <f>IF(NOT(ISBLANK(B9)), 1, 0)</f>
        <v>1</v>
      </c>
      <c r="U9" s="2">
        <v>1</v>
      </c>
    </row>
    <row r="10" spans="1:257" ht="13.05" customHeight="1">
      <c r="B10" s="178" t="s">
        <v>153</v>
      </c>
      <c r="C10" s="141" t="s">
        <v>146</v>
      </c>
      <c r="D10" s="141" t="s">
        <v>81</v>
      </c>
      <c r="E10" s="243">
        <v>1</v>
      </c>
      <c r="T10" s="163">
        <f>IF(NOT(ISBLANK(B10)), 1, 0)</f>
        <v>1</v>
      </c>
      <c r="U10" s="2">
        <v>1</v>
      </c>
    </row>
    <row r="11" spans="1:257" ht="13.05" customHeight="1">
      <c r="B11" s="178" t="s">
        <v>152</v>
      </c>
      <c r="C11" s="141" t="s">
        <v>146</v>
      </c>
      <c r="D11" s="141" t="s">
        <v>86</v>
      </c>
      <c r="E11" s="244">
        <f>12/E10</f>
        <v>12</v>
      </c>
      <c r="T11" s="163">
        <f>IF(NOT(ISBLANK(B11)), 1, 0)</f>
        <v>1</v>
      </c>
      <c r="U11" s="2">
        <v>1</v>
      </c>
    </row>
    <row r="12" spans="1:257" ht="13.05" customHeight="1">
      <c r="B12" s="178" t="s">
        <v>151</v>
      </c>
      <c r="C12" s="141" t="s">
        <v>146</v>
      </c>
      <c r="D12" s="141" t="s">
        <v>86</v>
      </c>
      <c r="E12" s="244">
        <f>365/E10</f>
        <v>365</v>
      </c>
      <c r="T12" s="163">
        <f>IF(NOT(ISBLANK(B12)), 1, 0)</f>
        <v>1</v>
      </c>
      <c r="U12" s="2">
        <v>1</v>
      </c>
    </row>
    <row r="13" spans="1:257" ht="13.05" customHeight="1">
      <c r="B13" s="178" t="s">
        <v>150</v>
      </c>
      <c r="C13" s="141" t="s">
        <v>146</v>
      </c>
      <c r="D13" s="141" t="s">
        <v>81</v>
      </c>
      <c r="E13" s="243">
        <v>5</v>
      </c>
      <c r="T13" s="163">
        <f>IF(NOT(ISBLANK(B13)), 1, 0)</f>
        <v>1</v>
      </c>
      <c r="U13" s="2">
        <v>1</v>
      </c>
    </row>
    <row r="14" spans="1:257" ht="13.05" customHeight="1">
      <c r="B14" s="178" t="s">
        <v>149</v>
      </c>
      <c r="C14" s="141" t="s">
        <v>146</v>
      </c>
      <c r="D14" s="141" t="s">
        <v>81</v>
      </c>
      <c r="E14" s="243">
        <v>8</v>
      </c>
      <c r="T14" s="163">
        <f>IF(NOT(ISBLANK(B14)), 1, 0)</f>
        <v>1</v>
      </c>
      <c r="U14" s="2">
        <v>1</v>
      </c>
    </row>
    <row r="15" spans="1:257" ht="13.05" customHeight="1">
      <c r="B15" s="178" t="s">
        <v>148</v>
      </c>
      <c r="C15" s="141" t="s">
        <v>146</v>
      </c>
      <c r="D15" s="141" t="s">
        <v>81</v>
      </c>
      <c r="E15" s="243">
        <v>12</v>
      </c>
      <c r="T15" s="163">
        <f>IF(NOT(ISBLANK(B15)), 1, 0)</f>
        <v>1</v>
      </c>
      <c r="U15" s="2">
        <v>1</v>
      </c>
    </row>
    <row r="16" spans="1:257" ht="13.05" customHeight="1">
      <c r="B16" s="178" t="s">
        <v>147</v>
      </c>
      <c r="C16" s="141" t="s">
        <v>146</v>
      </c>
      <c r="D16" s="141" t="s">
        <v>81</v>
      </c>
      <c r="E16" s="243">
        <v>1000</v>
      </c>
      <c r="T16" s="163">
        <f>IF(NOT(ISBLANK(B16)), 1, 0)</f>
        <v>1</v>
      </c>
      <c r="U16" s="2">
        <v>1</v>
      </c>
    </row>
    <row r="17" spans="1:22" ht="13.05" customHeight="1">
      <c r="B17" s="185" t="s">
        <v>145</v>
      </c>
      <c r="C17" s="147" t="s">
        <v>141</v>
      </c>
      <c r="D17" s="147" t="s">
        <v>81</v>
      </c>
      <c r="E17" s="242">
        <v>43281</v>
      </c>
      <c r="T17" s="163">
        <f>IF(NOT(ISBLANK(B17)), 1, 0)</f>
        <v>1</v>
      </c>
      <c r="U17" s="2">
        <v>1</v>
      </c>
    </row>
    <row r="18" spans="1:22" ht="13.05" customHeight="1">
      <c r="B18" s="178" t="s">
        <v>144</v>
      </c>
      <c r="C18" s="141" t="s">
        <v>141</v>
      </c>
      <c r="D18" s="141" t="s">
        <v>86</v>
      </c>
      <c r="E18" s="241">
        <f>EOMONTH(E17, 1*E11)</f>
        <v>43646</v>
      </c>
      <c r="T18" s="163">
        <f>IF(NOT(ISBLANK(B18)), 1, 0)</f>
        <v>1</v>
      </c>
      <c r="U18" s="2">
        <v>1</v>
      </c>
    </row>
    <row r="19" spans="1:22" ht="13.05" customHeight="1">
      <c r="B19" s="178" t="s">
        <v>143</v>
      </c>
      <c r="C19" s="141" t="s">
        <v>141</v>
      </c>
      <c r="D19" s="141" t="s">
        <v>86</v>
      </c>
      <c r="E19" s="241">
        <f>EOMONTH(E17,-(E13-1)*E11)</f>
        <v>41820</v>
      </c>
      <c r="T19" s="163">
        <f>IF(NOT(ISBLANK(B19)), 1, 0)</f>
        <v>1</v>
      </c>
      <c r="U19" s="2">
        <v>1</v>
      </c>
    </row>
    <row r="20" spans="1:22" ht="13.05" customHeight="1">
      <c r="B20" s="178" t="s">
        <v>142</v>
      </c>
      <c r="C20" s="141" t="s">
        <v>141</v>
      </c>
      <c r="D20" s="141" t="s">
        <v>86</v>
      </c>
      <c r="E20" s="241">
        <f>EOMONTH(E17,E14*E11)</f>
        <v>46203</v>
      </c>
      <c r="T20" s="163">
        <f>IF(NOT(ISBLANK(B20)), 1, 0)</f>
        <v>1</v>
      </c>
      <c r="U20" s="2">
        <v>1</v>
      </c>
    </row>
    <row r="21" spans="1:22" ht="13.05" customHeight="1">
      <c r="B21" s="185" t="s">
        <v>140</v>
      </c>
      <c r="C21" s="147" t="s">
        <v>136</v>
      </c>
      <c r="D21" s="147" t="s">
        <v>86</v>
      </c>
      <c r="E21" s="240">
        <f>YEAR(E17)</f>
        <v>2018</v>
      </c>
      <c r="T21" s="163">
        <f>IF(NOT(ISBLANK(B21)), 1, 0)</f>
        <v>1</v>
      </c>
      <c r="U21" s="2">
        <v>1</v>
      </c>
    </row>
    <row r="22" spans="1:22" ht="13.05" customHeight="1">
      <c r="B22" s="178" t="s">
        <v>139</v>
      </c>
      <c r="C22" s="141" t="s">
        <v>136</v>
      </c>
      <c r="D22" s="141" t="s">
        <v>86</v>
      </c>
      <c r="E22" s="239">
        <f>YEAR(E18)</f>
        <v>2019</v>
      </c>
      <c r="T22" s="163">
        <f>IF(NOT(ISBLANK(B22)), 1, 0)</f>
        <v>1</v>
      </c>
      <c r="U22" s="2">
        <v>1</v>
      </c>
    </row>
    <row r="23" spans="1:22" ht="13.05" customHeight="1">
      <c r="B23" s="178" t="s">
        <v>138</v>
      </c>
      <c r="C23" s="141" t="s">
        <v>136</v>
      </c>
      <c r="D23" s="141" t="s">
        <v>86</v>
      </c>
      <c r="E23" s="239">
        <f>YEAR(E19)</f>
        <v>2014</v>
      </c>
      <c r="T23" s="163">
        <f>IF(NOT(ISBLANK(B23)), 1, 0)</f>
        <v>1</v>
      </c>
      <c r="U23" s="2">
        <v>1</v>
      </c>
    </row>
    <row r="24" spans="1:22" ht="13.05" customHeight="1">
      <c r="B24" s="178" t="s">
        <v>137</v>
      </c>
      <c r="C24" s="141" t="s">
        <v>136</v>
      </c>
      <c r="D24" s="141" t="s">
        <v>86</v>
      </c>
      <c r="E24" s="239">
        <f>YEAR(E20)</f>
        <v>2026</v>
      </c>
      <c r="T24" s="163">
        <f>IF(NOT(ISBLANK(B24)), 1, 0)</f>
        <v>1</v>
      </c>
      <c r="U24" s="2">
        <v>1</v>
      </c>
    </row>
    <row r="25" spans="1:22" ht="15.6">
      <c r="A25" s="238"/>
      <c r="B25" s="187"/>
      <c r="C25" s="187"/>
      <c r="D25" s="187"/>
      <c r="E25" s="187"/>
      <c r="F25" s="187"/>
      <c r="G25" s="187"/>
      <c r="H25" s="187"/>
      <c r="I25" s="187"/>
      <c r="J25" s="187"/>
      <c r="K25" s="187"/>
      <c r="L25" s="187"/>
      <c r="M25" s="187"/>
      <c r="N25" s="187"/>
      <c r="O25" s="187"/>
      <c r="P25" s="187"/>
      <c r="Q25" s="187"/>
      <c r="R25" s="187"/>
      <c r="S25"/>
      <c r="T25" s="163">
        <f>IF(NOT(ISBLANK(B25)), 1, 0)</f>
        <v>0</v>
      </c>
      <c r="U25" s="2">
        <v>0</v>
      </c>
    </row>
    <row r="26" spans="1:22" s="1" customFormat="1" ht="14.4">
      <c r="A26" s="141"/>
      <c r="B26" s="219" t="s">
        <v>135</v>
      </c>
      <c r="C26" s="218"/>
      <c r="D26" s="218"/>
      <c r="E26" s="218"/>
      <c r="F26" s="217"/>
      <c r="G26" s="217"/>
      <c r="H26" s="217"/>
      <c r="I26" s="217"/>
      <c r="J26" s="217"/>
      <c r="K26" s="217"/>
      <c r="L26" s="217"/>
      <c r="M26" s="217"/>
      <c r="N26" s="217"/>
      <c r="O26" s="217"/>
      <c r="P26" s="217"/>
      <c r="Q26" s="217"/>
      <c r="R26" s="217"/>
      <c r="S26"/>
      <c r="T26" s="163">
        <f>IF(NOT(ISBLANK(B26)), 1, 0)</f>
        <v>1</v>
      </c>
      <c r="U26" s="2">
        <v>1</v>
      </c>
    </row>
    <row r="27" spans="1:22" ht="13.05" customHeight="1" thickBot="1">
      <c r="B27" s="180" t="s">
        <v>134</v>
      </c>
      <c r="C27" s="179"/>
      <c r="D27" s="179"/>
      <c r="E27" s="179"/>
      <c r="F27" s="179"/>
      <c r="G27" s="179"/>
      <c r="H27" s="179"/>
      <c r="I27" s="179"/>
      <c r="J27" s="179"/>
      <c r="K27" s="179"/>
      <c r="L27" s="179"/>
      <c r="M27" s="179"/>
      <c r="N27" s="179"/>
      <c r="O27" s="179"/>
      <c r="P27" s="179"/>
      <c r="Q27" s="179"/>
      <c r="R27" s="179"/>
      <c r="S27"/>
      <c r="T27" s="163">
        <f>IF(NOT(ISBLANK(B27)), 1, 0)</f>
        <v>1</v>
      </c>
      <c r="U27" s="2">
        <v>1</v>
      </c>
    </row>
    <row r="28" spans="1:22" s="1" customFormat="1" ht="13.05" customHeight="1">
      <c r="A28" s="141"/>
      <c r="B28" s="185" t="s">
        <v>134</v>
      </c>
      <c r="C28" s="147" t="s">
        <v>87</v>
      </c>
      <c r="D28" s="147" t="s">
        <v>86</v>
      </c>
      <c r="E28" s="147"/>
      <c r="F28" s="235">
        <f>'DCF - Financials'!F9</f>
        <v>4806.2259999999997</v>
      </c>
      <c r="G28" s="235">
        <f>'DCF - Financials'!G9</f>
        <v>4191.6000000000004</v>
      </c>
      <c r="H28" s="235">
        <f>'DCF - Financials'!H9</f>
        <v>4147.1000000000004</v>
      </c>
      <c r="I28" s="235">
        <f>'DCF - Financials'!I9</f>
        <v>4114.7</v>
      </c>
      <c r="J28" s="235">
        <f>'DCF - Financials'!J9</f>
        <v>4221.5</v>
      </c>
      <c r="K28" s="234"/>
      <c r="L28" s="234"/>
      <c r="M28" s="234"/>
      <c r="N28" s="234"/>
      <c r="O28" s="234"/>
      <c r="P28" s="234"/>
      <c r="Q28" s="234"/>
      <c r="R28" s="234"/>
      <c r="S28"/>
      <c r="T28" s="163">
        <f>IF(NOT(ISBLANK(B28)), 1, 0)</f>
        <v>1</v>
      </c>
      <c r="U28" s="2">
        <v>1</v>
      </c>
      <c r="V28" s="232"/>
    </row>
    <row r="29" spans="1:22" s="1" customFormat="1" ht="13.05" customHeight="1">
      <c r="A29" s="141"/>
      <c r="B29" s="225" t="s">
        <v>129</v>
      </c>
      <c r="C29" s="141" t="s">
        <v>83</v>
      </c>
      <c r="D29" s="141" t="s">
        <v>81</v>
      </c>
      <c r="E29" s="141"/>
      <c r="F29" s="195">
        <v>0</v>
      </c>
      <c r="G29" s="195">
        <f>IFERROR(G28/F28-1,"-")</f>
        <v>-0.12788121074622782</v>
      </c>
      <c r="H29" s="193">
        <f>IFERROR(H28/G28-1,"-")</f>
        <v>-1.0616471037312669E-2</v>
      </c>
      <c r="I29" s="193">
        <f>IFERROR(I28/H28-1,"-")</f>
        <v>-7.8126883846544315E-3</v>
      </c>
      <c r="J29" s="193">
        <f>IFERROR(J28/I28-1,"-")</f>
        <v>2.5955719736554306E-2</v>
      </c>
      <c r="K29" s="176"/>
      <c r="L29" s="176"/>
      <c r="M29" s="176"/>
      <c r="N29" s="176"/>
      <c r="O29" s="176"/>
      <c r="P29" s="176"/>
      <c r="Q29" s="176"/>
      <c r="R29" s="176"/>
      <c r="S29"/>
      <c r="T29" s="163">
        <f>IF(NOT(ISBLANK(B29)), 1, 0)</f>
        <v>1</v>
      </c>
      <c r="U29" s="2">
        <v>1</v>
      </c>
      <c r="V29" s="232"/>
    </row>
    <row r="30" spans="1:22" s="1" customFormat="1" ht="13.05" customHeight="1">
      <c r="A30" s="141"/>
      <c r="B30" s="225" t="s">
        <v>131</v>
      </c>
      <c r="C30" s="141" t="s">
        <v>83</v>
      </c>
      <c r="D30" s="141" t="s">
        <v>86</v>
      </c>
      <c r="E30" s="141"/>
      <c r="F30" s="195">
        <f>F28/F$43</f>
        <v>1</v>
      </c>
      <c r="G30" s="195">
        <f>G28/G$43</f>
        <v>1</v>
      </c>
      <c r="H30" s="195">
        <f>H28/H$43</f>
        <v>0.92326016296362268</v>
      </c>
      <c r="I30" s="195">
        <f>I28/I$43</f>
        <v>0.91676135730677533</v>
      </c>
      <c r="J30" s="195">
        <f>J28/J$43</f>
        <v>0.71794217687074835</v>
      </c>
      <c r="K30" s="233"/>
      <c r="L30" s="233"/>
      <c r="M30" s="233"/>
      <c r="N30" s="233"/>
      <c r="O30" s="233"/>
      <c r="P30" s="233"/>
      <c r="Q30" s="233"/>
      <c r="R30" s="233"/>
      <c r="S30"/>
      <c r="T30" s="163">
        <f>IF(NOT(ISBLANK(B30)), 1, 0)</f>
        <v>1</v>
      </c>
      <c r="U30" s="2">
        <v>1</v>
      </c>
      <c r="V30" s="232"/>
    </row>
    <row r="31" spans="1:22" s="1" customFormat="1" ht="13.05" customHeight="1">
      <c r="A31" s="141"/>
      <c r="B31" s="225"/>
      <c r="C31" s="141"/>
      <c r="D31" s="141"/>
      <c r="E31" s="141"/>
      <c r="F31" s="195"/>
      <c r="G31" s="195"/>
      <c r="H31" s="195"/>
      <c r="I31" s="195"/>
      <c r="J31" s="193"/>
      <c r="K31" s="193"/>
      <c r="L31" s="193"/>
      <c r="M31" s="193"/>
      <c r="N31" s="193"/>
      <c r="O31" s="193"/>
      <c r="P31" s="193"/>
      <c r="Q31" s="193"/>
      <c r="R31" s="193"/>
      <c r="S31"/>
      <c r="T31" s="163">
        <f>IF(NOT(ISBLANK(B31)), 1, 0)</f>
        <v>0</v>
      </c>
      <c r="U31" s="2">
        <v>0</v>
      </c>
      <c r="V31" s="232"/>
    </row>
    <row r="32" spans="1:22" s="1" customFormat="1" ht="13.05" customHeight="1" thickBot="1">
      <c r="A32" s="141"/>
      <c r="B32" s="180" t="s">
        <v>133</v>
      </c>
      <c r="C32" s="179"/>
      <c r="D32" s="179"/>
      <c r="E32" s="179"/>
      <c r="F32" s="236"/>
      <c r="G32" s="236"/>
      <c r="H32" s="237"/>
      <c r="I32" s="237"/>
      <c r="J32" s="237"/>
      <c r="K32" s="237"/>
      <c r="L32" s="237"/>
      <c r="M32" s="237"/>
      <c r="N32" s="237"/>
      <c r="O32" s="237"/>
      <c r="P32" s="237"/>
      <c r="Q32" s="237"/>
      <c r="R32" s="237"/>
      <c r="S32"/>
      <c r="T32" s="163">
        <f>IF(NOT(ISBLANK(B32)), 1, 0)</f>
        <v>1</v>
      </c>
      <c r="U32" s="2">
        <v>1</v>
      </c>
      <c r="V32" s="232"/>
    </row>
    <row r="33" spans="1:98" s="1" customFormat="1" ht="13.05" customHeight="1">
      <c r="A33" s="141"/>
      <c r="B33" s="185" t="s">
        <v>133</v>
      </c>
      <c r="C33" s="147" t="s">
        <v>87</v>
      </c>
      <c r="D33" s="147" t="s">
        <v>86</v>
      </c>
      <c r="E33" s="216"/>
      <c r="F33" s="235">
        <f>'DCF - Financials'!F10</f>
        <v>0</v>
      </c>
      <c r="G33" s="235">
        <f>'DCF - Financials'!G10</f>
        <v>0</v>
      </c>
      <c r="H33" s="235">
        <f>'DCF - Financials'!H10</f>
        <v>0</v>
      </c>
      <c r="I33" s="235">
        <f>'DCF - Financials'!I10</f>
        <v>0</v>
      </c>
      <c r="J33" s="235">
        <f>'DCF - Financials'!J10</f>
        <v>1284.7</v>
      </c>
      <c r="K33" s="234"/>
      <c r="L33" s="234"/>
      <c r="M33" s="234"/>
      <c r="N33" s="234"/>
      <c r="O33" s="234"/>
      <c r="P33" s="234"/>
      <c r="Q33" s="234"/>
      <c r="R33" s="234"/>
      <c r="S33"/>
      <c r="T33" s="163">
        <f>IF(NOT(ISBLANK(B33)), 1, 0)</f>
        <v>1</v>
      </c>
      <c r="U33" s="2">
        <v>1</v>
      </c>
    </row>
    <row r="34" spans="1:98" s="1" customFormat="1" ht="13.05" customHeight="1">
      <c r="A34" s="141"/>
      <c r="B34" s="225" t="s">
        <v>129</v>
      </c>
      <c r="C34" s="141" t="s">
        <v>83</v>
      </c>
      <c r="D34" s="141" t="s">
        <v>81</v>
      </c>
      <c r="E34" s="222"/>
      <c r="F34" s="195">
        <v>0</v>
      </c>
      <c r="G34" s="195" t="str">
        <f>IFERROR(G33/F33-1,"-")</f>
        <v>-</v>
      </c>
      <c r="H34" s="193" t="str">
        <f>IFERROR(H33/G33-1,"-")</f>
        <v>-</v>
      </c>
      <c r="I34" s="193" t="str">
        <f>IFERROR(I33/H33-1,"-")</f>
        <v>-</v>
      </c>
      <c r="J34" s="193" t="str">
        <f>IFERROR(J33/I33-1,"-")</f>
        <v>-</v>
      </c>
      <c r="K34" s="176"/>
      <c r="L34" s="176"/>
      <c r="M34" s="176"/>
      <c r="N34" s="176"/>
      <c r="O34" s="176"/>
      <c r="P34" s="176"/>
      <c r="Q34" s="176"/>
      <c r="R34" s="176"/>
      <c r="S34"/>
      <c r="T34" s="163">
        <f>IF(NOT(ISBLANK(B34)), 1, 0)</f>
        <v>1</v>
      </c>
      <c r="U34" s="2">
        <v>1</v>
      </c>
    </row>
    <row r="35" spans="1:98" s="1" customFormat="1" ht="13.05" customHeight="1">
      <c r="A35" s="141"/>
      <c r="B35" s="225" t="s">
        <v>131</v>
      </c>
      <c r="C35" s="141" t="s">
        <v>83</v>
      </c>
      <c r="D35" s="141" t="s">
        <v>86</v>
      </c>
      <c r="E35" s="141"/>
      <c r="F35" s="195">
        <f>F33/F$43</f>
        <v>0</v>
      </c>
      <c r="G35" s="195">
        <f>G33/G$43</f>
        <v>0</v>
      </c>
      <c r="H35" s="195">
        <f>H33/H$43</f>
        <v>0</v>
      </c>
      <c r="I35" s="195">
        <f>I33/I$43</f>
        <v>0</v>
      </c>
      <c r="J35" s="195">
        <f>J33/J$43</f>
        <v>0.21848639455782315</v>
      </c>
      <c r="K35" s="233"/>
      <c r="L35" s="233"/>
      <c r="M35" s="233"/>
      <c r="N35" s="233"/>
      <c r="O35" s="233"/>
      <c r="P35" s="233"/>
      <c r="Q35" s="233"/>
      <c r="R35" s="233"/>
      <c r="S35"/>
      <c r="T35" s="163">
        <f>IF(NOT(ISBLANK(B35)), 1, 0)</f>
        <v>1</v>
      </c>
      <c r="U35" s="2">
        <v>1</v>
      </c>
      <c r="V35" s="232"/>
    </row>
    <row r="36" spans="1:98" s="1" customFormat="1" ht="13.05" customHeight="1">
      <c r="A36" s="141"/>
      <c r="B36" s="225"/>
      <c r="C36" s="141"/>
      <c r="D36" s="141"/>
      <c r="E36" s="141"/>
      <c r="F36" s="195"/>
      <c r="G36" s="195"/>
      <c r="H36" s="195"/>
      <c r="I36" s="195"/>
      <c r="J36" s="195"/>
      <c r="K36" s="195"/>
      <c r="L36" s="195"/>
      <c r="M36" s="195"/>
      <c r="N36" s="195"/>
      <c r="O36" s="195"/>
      <c r="P36" s="195"/>
      <c r="Q36" s="195"/>
      <c r="R36" s="195"/>
      <c r="S36"/>
      <c r="T36" s="163">
        <f>IF(NOT(ISBLANK(B36)), 1, 0)</f>
        <v>0</v>
      </c>
      <c r="U36" s="2">
        <v>0</v>
      </c>
      <c r="V36" s="232"/>
    </row>
    <row r="37" spans="1:98" s="1" customFormat="1" ht="13.05" customHeight="1" thickBot="1">
      <c r="A37" s="141"/>
      <c r="B37" s="180" t="s">
        <v>132</v>
      </c>
      <c r="C37" s="179"/>
      <c r="D37" s="179"/>
      <c r="E37" s="179"/>
      <c r="F37" s="236"/>
      <c r="G37" s="236"/>
      <c r="H37" s="236"/>
      <c r="I37" s="236"/>
      <c r="J37" s="236"/>
      <c r="K37" s="236"/>
      <c r="L37" s="236"/>
      <c r="M37" s="236"/>
      <c r="N37" s="236"/>
      <c r="O37" s="236"/>
      <c r="P37" s="236"/>
      <c r="Q37" s="236"/>
      <c r="R37" s="236"/>
      <c r="S37"/>
      <c r="T37" s="163">
        <f>IF(NOT(ISBLANK(B37)), 1, 0)</f>
        <v>1</v>
      </c>
      <c r="U37" s="2">
        <v>1</v>
      </c>
      <c r="V37" s="232"/>
    </row>
    <row r="38" spans="1:98" s="1" customFormat="1" ht="13.05" customHeight="1">
      <c r="A38" s="141"/>
      <c r="B38" s="185" t="s">
        <v>132</v>
      </c>
      <c r="C38" s="147" t="s">
        <v>87</v>
      </c>
      <c r="D38" s="147" t="s">
        <v>86</v>
      </c>
      <c r="E38" s="216"/>
      <c r="F38" s="235">
        <f>'DCF - Financials'!F11</f>
        <v>0</v>
      </c>
      <c r="G38" s="235">
        <f>'DCF - Financials'!G11</f>
        <v>0</v>
      </c>
      <c r="H38" s="235">
        <f>'DCF - Financials'!H11</f>
        <v>344.7</v>
      </c>
      <c r="I38" s="235">
        <f>'DCF - Financials'!I11</f>
        <v>373.6</v>
      </c>
      <c r="J38" s="235">
        <f>'DCF - Financials'!J11</f>
        <v>373.8</v>
      </c>
      <c r="K38" s="234"/>
      <c r="L38" s="234"/>
      <c r="M38" s="234"/>
      <c r="N38" s="234"/>
      <c r="O38" s="234"/>
      <c r="P38" s="234"/>
      <c r="Q38" s="234"/>
      <c r="R38" s="234"/>
      <c r="S38"/>
      <c r="T38" s="163">
        <f>IF(NOT(ISBLANK(B38)), 1, 0)</f>
        <v>1</v>
      </c>
      <c r="U38" s="2">
        <v>1</v>
      </c>
    </row>
    <row r="39" spans="1:98" s="1" customFormat="1" ht="13.05" customHeight="1">
      <c r="A39" s="141"/>
      <c r="B39" s="225" t="s">
        <v>129</v>
      </c>
      <c r="C39" s="141" t="s">
        <v>83</v>
      </c>
      <c r="D39" s="141" t="s">
        <v>81</v>
      </c>
      <c r="E39" s="222"/>
      <c r="F39" s="195">
        <v>0</v>
      </c>
      <c r="G39" s="195" t="str">
        <f>IFERROR(G38/F38-1,"-")</f>
        <v>-</v>
      </c>
      <c r="H39" s="193" t="str">
        <f>IFERROR(H38/G38-1,"-")</f>
        <v>-</v>
      </c>
      <c r="I39" s="193">
        <f>IFERROR(I38/H38-1,"-")</f>
        <v>8.3841021177835984E-2</v>
      </c>
      <c r="J39" s="193">
        <f>IFERROR(J38/I38-1,"-")</f>
        <v>5.353319057814776E-4</v>
      </c>
      <c r="K39" s="176"/>
      <c r="L39" s="176"/>
      <c r="M39" s="176"/>
      <c r="N39" s="176"/>
      <c r="O39" s="176"/>
      <c r="P39" s="176"/>
      <c r="Q39" s="176"/>
      <c r="R39" s="176"/>
      <c r="S39"/>
      <c r="T39" s="163">
        <f>IF(NOT(ISBLANK(B39)), 1, 0)</f>
        <v>1</v>
      </c>
      <c r="U39" s="2">
        <v>1</v>
      </c>
    </row>
    <row r="40" spans="1:98" s="1" customFormat="1" ht="13.05" customHeight="1">
      <c r="A40" s="141"/>
      <c r="B40" s="225" t="s">
        <v>131</v>
      </c>
      <c r="C40" s="141" t="s">
        <v>83</v>
      </c>
      <c r="D40" s="141" t="s">
        <v>86</v>
      </c>
      <c r="E40" s="141"/>
      <c r="F40" s="195">
        <f>F38/F$43</f>
        <v>0</v>
      </c>
      <c r="G40" s="195">
        <f>G38/G$43</f>
        <v>0</v>
      </c>
      <c r="H40" s="195">
        <f>H38/H$43</f>
        <v>7.6739837036377392E-2</v>
      </c>
      <c r="I40" s="195">
        <f>I38/I$43</f>
        <v>8.3238642693224604E-2</v>
      </c>
      <c r="J40" s="195">
        <f>J38/J$43</f>
        <v>6.357142857142857E-2</v>
      </c>
      <c r="K40" s="233"/>
      <c r="L40" s="233"/>
      <c r="M40" s="233"/>
      <c r="N40" s="233"/>
      <c r="O40" s="233"/>
      <c r="P40" s="233"/>
      <c r="Q40" s="233"/>
      <c r="R40" s="233"/>
      <c r="S40"/>
      <c r="T40" s="163">
        <f>IF(NOT(ISBLANK(B40)), 1, 0)</f>
        <v>1</v>
      </c>
      <c r="U40" s="2">
        <v>1</v>
      </c>
      <c r="V40" s="232"/>
    </row>
    <row r="41" spans="1:98" s="1" customFormat="1" ht="13.05" customHeight="1">
      <c r="A41" s="141"/>
      <c r="B41" s="223"/>
      <c r="C41" s="141"/>
      <c r="D41" s="141"/>
      <c r="E41" s="141"/>
      <c r="F41" s="231"/>
      <c r="G41" s="195"/>
      <c r="H41" s="193"/>
      <c r="I41" s="193"/>
      <c r="J41" s="193"/>
      <c r="K41" s="193"/>
      <c r="L41" s="230"/>
      <c r="M41" s="230"/>
      <c r="N41" s="230"/>
      <c r="O41" s="230"/>
      <c r="P41" s="230"/>
      <c r="Q41" s="230"/>
      <c r="R41" s="230"/>
      <c r="S41"/>
      <c r="T41" s="163">
        <f>IF(NOT(ISBLANK(B41)), 1, 0)</f>
        <v>0</v>
      </c>
      <c r="U41" s="2">
        <v>0</v>
      </c>
    </row>
    <row r="42" spans="1:98" s="1" customFormat="1" ht="13.05" customHeight="1" thickBot="1">
      <c r="A42" s="141"/>
      <c r="B42" s="180" t="s">
        <v>79</v>
      </c>
      <c r="C42" s="229"/>
      <c r="D42" s="229"/>
      <c r="E42" s="228"/>
      <c r="F42" s="227"/>
      <c r="G42" s="227"/>
      <c r="H42" s="227"/>
      <c r="I42" s="227"/>
      <c r="J42" s="227"/>
      <c r="K42" s="227"/>
      <c r="L42" s="227"/>
      <c r="M42" s="227"/>
      <c r="N42" s="227"/>
      <c r="O42" s="227"/>
      <c r="P42" s="227"/>
      <c r="Q42" s="227"/>
      <c r="R42" s="227"/>
      <c r="S42"/>
      <c r="T42" s="163">
        <f>IF(NOT(ISBLANK(B42)), 1, 0)</f>
        <v>1</v>
      </c>
      <c r="U42" s="2">
        <v>1</v>
      </c>
    </row>
    <row r="43" spans="1:98" s="1" customFormat="1" ht="13.05" customHeight="1">
      <c r="A43" s="141"/>
      <c r="B43" s="178" t="s">
        <v>130</v>
      </c>
      <c r="C43" s="141" t="s">
        <v>87</v>
      </c>
      <c r="D43" s="141" t="s">
        <v>86</v>
      </c>
      <c r="E43" s="222"/>
      <c r="F43" s="210">
        <f>F28+F33+F38</f>
        <v>4806.2259999999997</v>
      </c>
      <c r="G43" s="210">
        <f>G28+G33+G38</f>
        <v>4191.6000000000004</v>
      </c>
      <c r="H43" s="210">
        <f>H28+H33+H38</f>
        <v>4491.8</v>
      </c>
      <c r="I43" s="210">
        <f>I28+I33+I38</f>
        <v>4488.3</v>
      </c>
      <c r="J43" s="210">
        <f>J28+J33+J38</f>
        <v>5880</v>
      </c>
      <c r="K43" s="226"/>
      <c r="L43" s="226"/>
      <c r="M43" s="226"/>
      <c r="N43" s="226"/>
      <c r="O43" s="226"/>
      <c r="P43" s="226"/>
      <c r="Q43" s="226"/>
      <c r="R43" s="226"/>
      <c r="S43"/>
      <c r="T43" s="163">
        <f>IF(NOT(ISBLANK(B43)), 1, 0)</f>
        <v>1</v>
      </c>
      <c r="U43" s="2">
        <v>1</v>
      </c>
    </row>
    <row r="44" spans="1:98" ht="13.05" customHeight="1">
      <c r="B44" s="225" t="s">
        <v>129</v>
      </c>
      <c r="C44" s="141" t="s">
        <v>83</v>
      </c>
      <c r="D44" s="141" t="s">
        <v>86</v>
      </c>
      <c r="F44" s="195" t="str">
        <f>IFERROR(F43/E43-1,"-")</f>
        <v>-</v>
      </c>
      <c r="G44" s="195">
        <f>IFERROR(G43/F43-1,"-")</f>
        <v>-0.12788121074622782</v>
      </c>
      <c r="H44" s="193">
        <f>IFERROR(H43/G43-1,"-")</f>
        <v>7.1619429334860207E-2</v>
      </c>
      <c r="I44" s="193">
        <f>IFERROR(I43/H43-1,"-")</f>
        <v>-7.7919764904932354E-4</v>
      </c>
      <c r="J44" s="193">
        <f>IFERROR(J43/I43-1,"-")</f>
        <v>0.31007285609250723</v>
      </c>
      <c r="K44" s="224"/>
      <c r="L44" s="224"/>
      <c r="M44" s="224"/>
      <c r="N44" s="224"/>
      <c r="O44" s="224"/>
      <c r="P44" s="224"/>
      <c r="Q44" s="224"/>
      <c r="R44" s="224"/>
      <c r="S44"/>
      <c r="T44" s="163">
        <f>IF(NOT(ISBLANK(B44)), 1, 0)</f>
        <v>1</v>
      </c>
      <c r="U44" s="2">
        <v>1</v>
      </c>
    </row>
    <row r="45" spans="1:98" ht="13.05" customHeight="1">
      <c r="B45" s="223"/>
      <c r="E45" s="222"/>
      <c r="F45" s="154"/>
      <c r="G45" s="221"/>
      <c r="H45" s="221"/>
      <c r="I45" s="221"/>
      <c r="J45" s="221"/>
      <c r="K45" s="221"/>
      <c r="L45" s="221"/>
      <c r="M45" s="221"/>
      <c r="N45" s="221"/>
      <c r="O45" s="221"/>
      <c r="P45" s="221"/>
      <c r="Q45" s="221"/>
      <c r="R45" s="221"/>
      <c r="S45"/>
      <c r="T45" s="163">
        <f>IF(NOT(ISBLANK(B45)), 1, 0)</f>
        <v>0</v>
      </c>
      <c r="U45" s="2">
        <v>0</v>
      </c>
    </row>
    <row r="46" spans="1:98" ht="15.6">
      <c r="A46" s="220"/>
      <c r="B46" s="219" t="s">
        <v>128</v>
      </c>
      <c r="C46" s="218"/>
      <c r="D46" s="218"/>
      <c r="E46" s="218"/>
      <c r="F46" s="217"/>
      <c r="G46" s="217"/>
      <c r="H46" s="217"/>
      <c r="I46" s="217"/>
      <c r="J46" s="217"/>
      <c r="K46" s="217"/>
      <c r="L46" s="217"/>
      <c r="M46" s="217"/>
      <c r="N46" s="217"/>
      <c r="O46" s="217"/>
      <c r="P46" s="217"/>
      <c r="Q46" s="217"/>
      <c r="R46" s="217"/>
      <c r="S46"/>
      <c r="T46" s="163">
        <f>IF(NOT(ISBLANK(B46)), 1, 0)</f>
        <v>1</v>
      </c>
      <c r="U46" s="2">
        <v>1</v>
      </c>
    </row>
    <row r="47" spans="1:98" ht="13.05" customHeight="1" thickBot="1">
      <c r="B47" s="180" t="s">
        <v>127</v>
      </c>
      <c r="C47" s="179"/>
      <c r="D47" s="179"/>
      <c r="E47" s="179"/>
      <c r="F47" s="179"/>
      <c r="G47" s="179"/>
      <c r="H47" s="179"/>
      <c r="I47" s="179"/>
      <c r="J47" s="179"/>
      <c r="K47" s="179"/>
      <c r="L47" s="179"/>
      <c r="M47" s="179"/>
      <c r="N47" s="179"/>
      <c r="O47" s="179"/>
      <c r="P47" s="179"/>
      <c r="Q47" s="179"/>
      <c r="R47" s="179"/>
      <c r="S47" s="164"/>
      <c r="T47" s="163">
        <f>IF(NOT(ISBLANK(B47)), 1, 0)</f>
        <v>1</v>
      </c>
      <c r="U47" s="2">
        <v>1</v>
      </c>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1"/>
      <c r="CT47" s="141"/>
    </row>
    <row r="48" spans="1:98" ht="13.05" customHeight="1">
      <c r="B48" s="203" t="s">
        <v>122</v>
      </c>
      <c r="S48" s="164"/>
      <c r="T48" s="163">
        <f>IF(NOT(ISBLANK(B48)), 1, 0)</f>
        <v>1</v>
      </c>
      <c r="U48" s="2">
        <v>1</v>
      </c>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c r="CQ48" s="141"/>
      <c r="CR48" s="141"/>
      <c r="CS48" s="141"/>
      <c r="CT48" s="141"/>
    </row>
    <row r="49" spans="1:98" ht="13.05" customHeight="1">
      <c r="A49" s="122"/>
      <c r="B49" s="141" t="s">
        <v>126</v>
      </c>
      <c r="C49" s="141" t="s">
        <v>83</v>
      </c>
      <c r="D49" s="141" t="s">
        <v>81</v>
      </c>
      <c r="E49" s="211"/>
      <c r="F49" s="209">
        <f>IFERROR(-'DCF - Financials'!F14/'DCF - Financials'!F9,0)</f>
        <v>0.31402247834371499</v>
      </c>
      <c r="G49" s="209">
        <f>IFERROR(-'DCF - Financials'!G14/'DCF - Financials'!G9,0)</f>
        <v>0.30608836721061167</v>
      </c>
      <c r="H49" s="209">
        <f>IFERROR(-'DCF - Financials'!H14/'DCF - Financials'!H9,0)</f>
        <v>0.31303802657278579</v>
      </c>
      <c r="I49" s="209">
        <f>IFERROR(-'DCF - Financials'!I14/'DCF - Financials'!I9,0)</f>
        <v>0.30614625610615598</v>
      </c>
      <c r="J49" s="209">
        <f>IFERROR(-'DCF - Financials'!J14/'DCF - Financials'!J9,0)</f>
        <v>0.30557858581073077</v>
      </c>
      <c r="K49" s="212"/>
      <c r="L49" s="212"/>
      <c r="M49" s="212"/>
      <c r="N49" s="212"/>
      <c r="O49" s="212"/>
      <c r="P49" s="212"/>
      <c r="Q49" s="212"/>
      <c r="R49" s="212"/>
      <c r="S49" s="164"/>
      <c r="T49" s="163">
        <f>IF(NOT(ISBLANK(B49)), 1, 0)</f>
        <v>1</v>
      </c>
      <c r="U49" s="2">
        <v>1</v>
      </c>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c r="CQ49" s="141"/>
      <c r="CR49" s="141"/>
      <c r="CS49" s="141"/>
      <c r="CT49" s="141"/>
    </row>
    <row r="50" spans="1:98" ht="13.05" customHeight="1">
      <c r="A50" s="122"/>
      <c r="B50" s="141" t="s">
        <v>125</v>
      </c>
      <c r="C50" s="141" t="s">
        <v>83</v>
      </c>
      <c r="D50" s="141" t="s">
        <v>81</v>
      </c>
      <c r="E50" s="211"/>
      <c r="F50" s="209">
        <f>IFERROR(-'DCF - Financials'!F15/'DCF - Financials'!F10,0)</f>
        <v>0</v>
      </c>
      <c r="G50" s="209">
        <f>IFERROR(-'DCF - Financials'!G15/'DCF - Financials'!G10,0)</f>
        <v>0</v>
      </c>
      <c r="H50" s="209">
        <f>IFERROR(-'DCF - Financials'!H15/'DCF - Financials'!H10,0)</f>
        <v>0</v>
      </c>
      <c r="I50" s="209">
        <f>IFERROR(-'DCF - Financials'!I15/'DCF - Financials'!I10,0)</f>
        <v>0</v>
      </c>
      <c r="J50" s="209">
        <f>IFERROR(-'DCF - Financials'!J15/'DCF - Financials'!J10,0)</f>
        <v>0.44648556083132251</v>
      </c>
      <c r="K50" s="212"/>
      <c r="L50" s="212"/>
      <c r="M50" s="212"/>
      <c r="N50" s="212"/>
      <c r="O50" s="212"/>
      <c r="P50" s="212"/>
      <c r="Q50" s="212"/>
      <c r="R50" s="212"/>
      <c r="S50" s="164"/>
      <c r="T50" s="163">
        <f>IF(NOT(ISBLANK(B50)), 1, 0)</f>
        <v>1</v>
      </c>
      <c r="U50" s="2">
        <v>1</v>
      </c>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row>
    <row r="51" spans="1:98" ht="13.05" customHeight="1">
      <c r="A51" s="122"/>
      <c r="B51" s="178" t="s">
        <v>124</v>
      </c>
      <c r="C51" s="141" t="s">
        <v>83</v>
      </c>
      <c r="D51" s="141" t="s">
        <v>81</v>
      </c>
      <c r="E51" s="211"/>
      <c r="F51" s="209">
        <f>IFERROR(-'DCF - Financials'!F16/'DCF - Financials'!F11,0)</f>
        <v>0</v>
      </c>
      <c r="G51" s="209">
        <f>IFERROR(-'DCF - Financials'!G16/'DCF - Financials'!G11,0)</f>
        <v>0</v>
      </c>
      <c r="H51" s="209">
        <f>IFERROR(-'DCF - Financials'!H16/'DCF - Financials'!H11,0)</f>
        <v>0.41282274441543376</v>
      </c>
      <c r="I51" s="209">
        <f>IFERROR(-'DCF - Financials'!I16/'DCF - Financials'!I11,0)</f>
        <v>0.39480728051391861</v>
      </c>
      <c r="J51" s="209">
        <f>IFERROR(-'DCF - Financials'!J16/'DCF - Financials'!J11,0)</f>
        <v>0.43472445157838413</v>
      </c>
      <c r="K51" s="212"/>
      <c r="L51" s="212"/>
      <c r="M51" s="212"/>
      <c r="N51" s="212"/>
      <c r="O51" s="212"/>
      <c r="P51" s="212"/>
      <c r="Q51" s="212"/>
      <c r="R51" s="212"/>
      <c r="S51" s="164"/>
      <c r="T51" s="163">
        <f>IF(NOT(ISBLANK(B51)), 1, 0)</f>
        <v>1</v>
      </c>
      <c r="U51" s="2">
        <v>1</v>
      </c>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c r="CS51" s="141"/>
      <c r="CT51" s="141"/>
    </row>
    <row r="52" spans="1:98" ht="13.05" customHeight="1">
      <c r="A52" s="122"/>
      <c r="B52" s="185" t="s">
        <v>77</v>
      </c>
      <c r="C52" s="147" t="s">
        <v>87</v>
      </c>
      <c r="D52" s="147" t="s">
        <v>86</v>
      </c>
      <c r="E52" s="216"/>
      <c r="F52" s="215">
        <f>-'DCF - Financials'!F17</f>
        <v>1509.2629999999999</v>
      </c>
      <c r="G52" s="215">
        <f>-'DCF - Financials'!G17</f>
        <v>1283</v>
      </c>
      <c r="H52" s="215">
        <f>-'DCF - Financials'!H17</f>
        <v>1440.5</v>
      </c>
      <c r="I52" s="215">
        <f>-'DCF - Financials'!I17</f>
        <v>1407.2</v>
      </c>
      <c r="J52" s="215">
        <f>-'DCF - Financials'!J17</f>
        <v>2026.1</v>
      </c>
      <c r="K52" s="214"/>
      <c r="L52" s="214"/>
      <c r="M52" s="214"/>
      <c r="N52" s="214"/>
      <c r="O52" s="214"/>
      <c r="P52" s="214"/>
      <c r="Q52" s="214"/>
      <c r="R52" s="214"/>
      <c r="S52" s="164"/>
      <c r="T52" s="163">
        <f>IF(NOT(ISBLANK(B52)), 1, 0)</f>
        <v>1</v>
      </c>
      <c r="U52" s="2">
        <v>1</v>
      </c>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c r="CQ52" s="141"/>
      <c r="CR52" s="141"/>
      <c r="CS52" s="141"/>
      <c r="CT52" s="141"/>
    </row>
    <row r="53" spans="1:98" ht="13.05" customHeight="1">
      <c r="A53" s="122"/>
      <c r="B53" s="178"/>
      <c r="E53" s="211"/>
      <c r="F53" s="209"/>
      <c r="G53" s="209"/>
      <c r="H53" s="209"/>
      <c r="I53" s="209"/>
      <c r="J53" s="209"/>
      <c r="K53" s="209"/>
      <c r="L53" s="209"/>
      <c r="M53" s="209"/>
      <c r="N53" s="209"/>
      <c r="O53" s="209"/>
      <c r="P53" s="209"/>
      <c r="Q53" s="209"/>
      <c r="R53" s="209"/>
      <c r="S53" s="164"/>
      <c r="T53" s="163">
        <f>IF(NOT(ISBLANK(B53)), 1, 0)</f>
        <v>0</v>
      </c>
      <c r="U53" s="2">
        <v>0</v>
      </c>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c r="CQ53" s="141"/>
      <c r="CR53" s="141"/>
      <c r="CS53" s="141"/>
      <c r="CT53" s="141"/>
    </row>
    <row r="54" spans="1:98" ht="13.05" customHeight="1" thickBot="1">
      <c r="A54" s="122"/>
      <c r="B54" s="180" t="s">
        <v>123</v>
      </c>
      <c r="C54" s="179"/>
      <c r="D54" s="179"/>
      <c r="E54" s="179"/>
      <c r="F54" s="179"/>
      <c r="G54" s="179"/>
      <c r="H54" s="179"/>
      <c r="I54" s="179"/>
      <c r="J54" s="179"/>
      <c r="K54" s="179"/>
      <c r="L54" s="179"/>
      <c r="M54" s="179"/>
      <c r="N54" s="179"/>
      <c r="O54" s="179"/>
      <c r="P54" s="179"/>
      <c r="Q54" s="179"/>
      <c r="R54" s="179"/>
      <c r="S54" s="164"/>
      <c r="T54" s="163">
        <f>IF(NOT(ISBLANK(B54)), 1, 0)</f>
        <v>1</v>
      </c>
      <c r="U54" s="2">
        <v>1</v>
      </c>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c r="BS54" s="141"/>
      <c r="BT54" s="141"/>
      <c r="BU54" s="141"/>
      <c r="BV54" s="141"/>
      <c r="BW54" s="141"/>
      <c r="BX54" s="141"/>
      <c r="BY54" s="141"/>
      <c r="BZ54" s="141"/>
      <c r="CA54" s="141"/>
      <c r="CB54" s="141"/>
      <c r="CC54" s="141"/>
      <c r="CD54" s="141"/>
      <c r="CE54" s="141"/>
      <c r="CF54" s="141"/>
      <c r="CG54" s="141"/>
      <c r="CH54" s="141"/>
      <c r="CI54" s="141"/>
      <c r="CJ54" s="141"/>
      <c r="CK54" s="141"/>
      <c r="CL54" s="141"/>
      <c r="CM54" s="141"/>
      <c r="CN54" s="141"/>
      <c r="CO54" s="141"/>
      <c r="CP54" s="141"/>
      <c r="CQ54" s="141"/>
      <c r="CR54" s="141"/>
      <c r="CS54" s="141"/>
      <c r="CT54" s="141"/>
    </row>
    <row r="55" spans="1:98" ht="13.05" customHeight="1">
      <c r="A55" s="122"/>
      <c r="B55" s="203" t="s">
        <v>122</v>
      </c>
      <c r="S55" s="164"/>
      <c r="T55" s="163">
        <f>IF(NOT(ISBLANK(B55)), 1, 0)</f>
        <v>1</v>
      </c>
      <c r="U55" s="2">
        <v>1</v>
      </c>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c r="BO55" s="141"/>
      <c r="BP55" s="141"/>
      <c r="BQ55" s="141"/>
      <c r="BR55" s="141"/>
      <c r="BS55" s="141"/>
      <c r="BT55" s="141"/>
      <c r="BU55" s="141"/>
      <c r="BV55" s="141"/>
      <c r="BW55" s="141"/>
      <c r="BX55" s="141"/>
      <c r="BY55" s="141"/>
      <c r="BZ55" s="141"/>
      <c r="CA55" s="141"/>
      <c r="CB55" s="141"/>
      <c r="CC55" s="141"/>
      <c r="CD55" s="141"/>
      <c r="CE55" s="141"/>
      <c r="CF55" s="141"/>
      <c r="CG55" s="141"/>
      <c r="CH55" s="141"/>
      <c r="CI55" s="141"/>
      <c r="CJ55" s="141"/>
      <c r="CK55" s="141"/>
      <c r="CL55" s="141"/>
      <c r="CM55" s="141"/>
      <c r="CN55" s="141"/>
      <c r="CO55" s="141"/>
      <c r="CP55" s="141"/>
      <c r="CQ55" s="141"/>
      <c r="CR55" s="141"/>
      <c r="CS55" s="141"/>
      <c r="CT55" s="141"/>
    </row>
    <row r="56" spans="1:98" ht="13.05" customHeight="1">
      <c r="A56" s="122"/>
      <c r="B56" s="141" t="s">
        <v>121</v>
      </c>
      <c r="C56" s="141" t="s">
        <v>83</v>
      </c>
      <c r="D56" s="141" t="s">
        <v>81</v>
      </c>
      <c r="E56" s="211"/>
      <c r="F56" s="209">
        <f>IFERROR(-'DCF - Financials'!F19/'DCF - Financials'!F9,0)</f>
        <v>0.38810248970201872</v>
      </c>
      <c r="G56" s="209">
        <f>IFERROR(-'DCF - Financials'!G19/'DCF - Financials'!G9,0)</f>
        <v>0.46825643796842931</v>
      </c>
      <c r="H56" s="209">
        <f>IFERROR(-'DCF - Financials'!H19/'DCF - Financials'!H9,0)</f>
        <v>0.43994598635190851</v>
      </c>
      <c r="I56" s="209">
        <f>IFERROR(-'DCF - Financials'!I19/'DCF - Financials'!I9,0)</f>
        <v>0.44110141687121784</v>
      </c>
      <c r="J56" s="209">
        <f>IFERROR(-'DCF - Financials'!J19/'DCF - Financials'!J9,0)</f>
        <v>0.43759327253345964</v>
      </c>
      <c r="K56" s="212"/>
      <c r="L56" s="212"/>
      <c r="M56" s="212"/>
      <c r="N56" s="212"/>
      <c r="O56" s="212"/>
      <c r="P56" s="212"/>
      <c r="Q56" s="212"/>
      <c r="R56" s="212"/>
      <c r="S56" s="164"/>
      <c r="T56" s="163">
        <f>IF(NOT(ISBLANK(B56)), 1, 0)</f>
        <v>1</v>
      </c>
      <c r="U56" s="2">
        <v>1</v>
      </c>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AU56" s="141"/>
      <c r="AV56" s="141"/>
      <c r="AW56" s="141"/>
      <c r="AX56" s="141"/>
      <c r="AY56" s="141"/>
      <c r="AZ56" s="141"/>
      <c r="BA56" s="141"/>
      <c r="BB56" s="141"/>
      <c r="BC56" s="141"/>
      <c r="BD56" s="141"/>
      <c r="BE56" s="141"/>
      <c r="BF56" s="141"/>
      <c r="BG56" s="141"/>
      <c r="BH56" s="141"/>
      <c r="BI56" s="141"/>
      <c r="BJ56" s="141"/>
      <c r="BK56" s="141"/>
      <c r="BL56" s="141"/>
      <c r="BM56" s="141"/>
      <c r="BN56" s="141"/>
      <c r="BO56" s="141"/>
      <c r="BP56" s="141"/>
      <c r="BQ56" s="141"/>
      <c r="BR56" s="141"/>
      <c r="BS56" s="141"/>
      <c r="BT56" s="141"/>
      <c r="BU56" s="141"/>
      <c r="BV56" s="141"/>
      <c r="BW56" s="141"/>
      <c r="BX56" s="141"/>
      <c r="BY56" s="141"/>
      <c r="BZ56" s="141"/>
      <c r="CA56" s="141"/>
      <c r="CB56" s="141"/>
      <c r="CC56" s="141"/>
      <c r="CD56" s="141"/>
      <c r="CE56" s="141"/>
      <c r="CF56" s="141"/>
      <c r="CG56" s="141"/>
      <c r="CH56" s="141"/>
      <c r="CI56" s="141"/>
      <c r="CJ56" s="141"/>
      <c r="CK56" s="141"/>
      <c r="CL56" s="141"/>
      <c r="CM56" s="141"/>
      <c r="CN56" s="141"/>
      <c r="CO56" s="141"/>
      <c r="CP56" s="141"/>
      <c r="CQ56" s="141"/>
      <c r="CR56" s="141"/>
      <c r="CS56" s="141"/>
      <c r="CT56" s="141"/>
    </row>
    <row r="57" spans="1:98" ht="13.05" customHeight="1">
      <c r="A57" s="122"/>
      <c r="B57" s="141" t="s">
        <v>120</v>
      </c>
      <c r="C57" s="141" t="s">
        <v>83</v>
      </c>
      <c r="D57" s="141" t="s">
        <v>81</v>
      </c>
      <c r="E57" s="211"/>
      <c r="F57" s="209">
        <f>IFERROR(-'DCF - Financials'!F20/'DCF - Financials'!F10,0)</f>
        <v>0</v>
      </c>
      <c r="G57" s="213">
        <f>IFERROR(-'DCF - Financials'!G20/'DCF - Financials'!G10,0)</f>
        <v>0</v>
      </c>
      <c r="H57" s="209">
        <f>IFERROR(-'DCF - Financials'!H20/'DCF - Financials'!H10,0)</f>
        <v>0</v>
      </c>
      <c r="I57" s="209">
        <f>IFERROR(-'DCF - Financials'!I20/'DCF - Financials'!I10,0)</f>
        <v>0</v>
      </c>
      <c r="J57" s="209">
        <f>IFERROR(-'DCF - Financials'!J20/'DCF - Financials'!J10,0)</f>
        <v>0.60169689421654859</v>
      </c>
      <c r="K57" s="212"/>
      <c r="L57" s="212"/>
      <c r="M57" s="212"/>
      <c r="N57" s="212"/>
      <c r="O57" s="212"/>
      <c r="P57" s="212"/>
      <c r="Q57" s="212"/>
      <c r="R57" s="212"/>
      <c r="S57" s="164"/>
      <c r="T57" s="163">
        <f>IF(NOT(ISBLANK(B57)), 1, 0)</f>
        <v>1</v>
      </c>
      <c r="U57" s="2">
        <v>1</v>
      </c>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1"/>
      <c r="BR57" s="141"/>
      <c r="BS57" s="141"/>
      <c r="BT57" s="141"/>
      <c r="BU57" s="141"/>
      <c r="BV57" s="141"/>
      <c r="BW57" s="141"/>
      <c r="BX57" s="141"/>
      <c r="BY57" s="141"/>
      <c r="BZ57" s="141"/>
      <c r="CA57" s="141"/>
      <c r="CB57" s="141"/>
      <c r="CC57" s="141"/>
      <c r="CD57" s="141"/>
      <c r="CE57" s="141"/>
      <c r="CF57" s="141"/>
      <c r="CG57" s="141"/>
      <c r="CH57" s="141"/>
      <c r="CI57" s="141"/>
      <c r="CJ57" s="141"/>
      <c r="CK57" s="141"/>
      <c r="CL57" s="141"/>
      <c r="CM57" s="141"/>
      <c r="CN57" s="141"/>
      <c r="CO57" s="141"/>
      <c r="CP57" s="141"/>
      <c r="CQ57" s="141"/>
      <c r="CR57" s="141"/>
      <c r="CS57" s="141"/>
      <c r="CT57" s="141"/>
    </row>
    <row r="58" spans="1:98" ht="13.05" customHeight="1">
      <c r="A58" s="122"/>
      <c r="B58" s="178" t="s">
        <v>119</v>
      </c>
      <c r="C58" s="141" t="s">
        <v>83</v>
      </c>
      <c r="D58" s="141" t="s">
        <v>81</v>
      </c>
      <c r="E58" s="211"/>
      <c r="F58" s="209">
        <f>IFERROR(-'DCF - Financials'!F21/'DCF - Financials'!F11,0)</f>
        <v>0</v>
      </c>
      <c r="G58" s="209">
        <f>IFERROR(-'DCF - Financials'!G21/'DCF - Financials'!G11,0)</f>
        <v>0</v>
      </c>
      <c r="H58" s="209">
        <f>IFERROR(-'DCF - Financials'!H21/'DCF - Financials'!H11,0)</f>
        <v>0.49289237017696552</v>
      </c>
      <c r="I58" s="209">
        <f>IFERROR(-'DCF - Financials'!I21/'DCF - Financials'!I11,0)</f>
        <v>0.56370449678800849</v>
      </c>
      <c r="J58" s="209">
        <f>IFERROR(-'DCF - Financials'!J21/'DCF - Financials'!J11,0)</f>
        <v>0.57223113964687</v>
      </c>
      <c r="K58" s="212"/>
      <c r="L58" s="212"/>
      <c r="M58" s="212"/>
      <c r="N58" s="212"/>
      <c r="O58" s="212"/>
      <c r="P58" s="212"/>
      <c r="Q58" s="212"/>
      <c r="R58" s="212"/>
      <c r="S58" s="164"/>
      <c r="T58" s="163">
        <f>IF(NOT(ISBLANK(B58)), 1, 0)</f>
        <v>1</v>
      </c>
      <c r="U58" s="2">
        <v>1</v>
      </c>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1"/>
      <c r="BR58" s="141"/>
      <c r="BS58" s="141"/>
      <c r="BT58" s="141"/>
      <c r="BU58" s="141"/>
      <c r="BV58" s="141"/>
      <c r="BW58" s="141"/>
      <c r="BX58" s="141"/>
      <c r="BY58" s="141"/>
      <c r="BZ58" s="141"/>
      <c r="CA58" s="141"/>
      <c r="CB58" s="141"/>
      <c r="CC58" s="141"/>
      <c r="CD58" s="141"/>
      <c r="CE58" s="141"/>
      <c r="CF58" s="141"/>
      <c r="CG58" s="141"/>
      <c r="CH58" s="141"/>
      <c r="CI58" s="141"/>
      <c r="CJ58" s="141"/>
      <c r="CK58" s="141"/>
      <c r="CL58" s="141"/>
      <c r="CM58" s="141"/>
      <c r="CN58" s="141"/>
      <c r="CO58" s="141"/>
      <c r="CP58" s="141"/>
      <c r="CQ58" s="141"/>
      <c r="CR58" s="141"/>
      <c r="CS58" s="141"/>
      <c r="CT58" s="141"/>
    </row>
    <row r="59" spans="1:98" ht="13.05" customHeight="1">
      <c r="A59" s="122"/>
      <c r="B59" s="178" t="s">
        <v>118</v>
      </c>
      <c r="C59" s="141" t="s">
        <v>83</v>
      </c>
      <c r="D59" s="141" t="s">
        <v>81</v>
      </c>
      <c r="E59" s="211"/>
      <c r="F59" s="209">
        <f>IFERROR(-'DCF - Financials'!F22/'DCF - Assumptions'!F43,0)</f>
        <v>6.4828562645498911E-2</v>
      </c>
      <c r="G59" s="209">
        <f>IFERROR(-'DCF - Financials'!G22/'DCF - Assumptions'!G43,0)</f>
        <v>7.8217462212885613E-2</v>
      </c>
      <c r="H59" s="209">
        <f>IFERROR(-'DCF - Financials'!H22/'DCF - Assumptions'!H43,0)</f>
        <v>8.9808094750434123E-2</v>
      </c>
      <c r="I59" s="209">
        <f>IFERROR(-'DCF - Financials'!I22/'DCF - Assumptions'!I43,0)</f>
        <v>5.9733083795646458E-2</v>
      </c>
      <c r="J59" s="209">
        <f>IFERROR(-'DCF - Financials'!J22/'DCF - Assumptions'!J43,0)</f>
        <v>5.9336734693877548E-2</v>
      </c>
      <c r="K59" s="212"/>
      <c r="L59" s="212"/>
      <c r="M59" s="212"/>
      <c r="N59" s="212"/>
      <c r="O59" s="212"/>
      <c r="P59" s="212"/>
      <c r="Q59" s="212"/>
      <c r="R59" s="212"/>
      <c r="S59" s="164"/>
      <c r="T59" s="163">
        <f>IF(NOT(ISBLANK(B59)), 1, 0)</f>
        <v>1</v>
      </c>
      <c r="U59" s="2">
        <v>1</v>
      </c>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1"/>
      <c r="BP59" s="141"/>
      <c r="BQ59" s="141"/>
      <c r="BR59" s="141"/>
      <c r="BS59" s="141"/>
      <c r="BT59" s="141"/>
      <c r="BU59" s="141"/>
      <c r="BV59" s="141"/>
      <c r="BW59" s="141"/>
      <c r="BX59" s="141"/>
      <c r="BY59" s="141"/>
      <c r="BZ59" s="141"/>
      <c r="CA59" s="141"/>
      <c r="CB59" s="141"/>
      <c r="CC59" s="141"/>
      <c r="CD59" s="141"/>
      <c r="CE59" s="141"/>
      <c r="CF59" s="141"/>
      <c r="CG59" s="141"/>
      <c r="CH59" s="141"/>
      <c r="CI59" s="141"/>
      <c r="CJ59" s="141"/>
      <c r="CK59" s="141"/>
      <c r="CL59" s="141"/>
      <c r="CM59" s="141"/>
      <c r="CN59" s="141"/>
      <c r="CO59" s="141"/>
      <c r="CP59" s="141"/>
      <c r="CQ59" s="141"/>
      <c r="CR59" s="141"/>
      <c r="CS59" s="141"/>
      <c r="CT59" s="141"/>
    </row>
    <row r="60" spans="1:98" ht="13.05" customHeight="1">
      <c r="A60" s="122"/>
      <c r="C60" s="211"/>
      <c r="D60" s="211"/>
      <c r="E60" s="211"/>
      <c r="F60" s="211"/>
      <c r="G60" s="211"/>
      <c r="H60" s="211"/>
      <c r="I60" s="211"/>
      <c r="J60" s="211"/>
      <c r="K60" s="211"/>
      <c r="L60" s="211"/>
      <c r="M60" s="211"/>
      <c r="N60" s="211"/>
      <c r="O60" s="211"/>
      <c r="P60" s="211"/>
      <c r="Q60" s="211"/>
      <c r="R60" s="211"/>
      <c r="S60" s="164"/>
      <c r="T60" s="163">
        <f>IF(NOT(ISBLANK(B60)), 1, 0)</f>
        <v>0</v>
      </c>
      <c r="U60" s="2">
        <v>0</v>
      </c>
      <c r="V60" s="141"/>
      <c r="W60" s="141"/>
      <c r="X60" s="141"/>
      <c r="Y60" s="141"/>
      <c r="Z60" s="141"/>
      <c r="AA60" s="141"/>
      <c r="AB60" s="141"/>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1"/>
      <c r="BB60" s="141"/>
      <c r="BC60" s="141"/>
      <c r="BD60" s="141"/>
      <c r="BE60" s="141"/>
      <c r="BF60" s="141"/>
      <c r="BG60" s="141"/>
      <c r="BH60" s="141"/>
      <c r="BI60" s="141"/>
      <c r="BJ60" s="141"/>
      <c r="BK60" s="141"/>
      <c r="BL60" s="141"/>
      <c r="BM60" s="141"/>
      <c r="BN60" s="141"/>
      <c r="BO60" s="141"/>
      <c r="BP60" s="141"/>
      <c r="BQ60" s="141"/>
      <c r="BR60" s="141"/>
      <c r="BS60" s="141"/>
      <c r="BT60" s="141"/>
      <c r="BU60" s="141"/>
      <c r="BV60" s="141"/>
      <c r="BW60" s="141"/>
      <c r="BX60" s="141"/>
      <c r="BY60" s="141"/>
      <c r="BZ60" s="141"/>
      <c r="CA60" s="141"/>
      <c r="CB60" s="141"/>
      <c r="CC60" s="141"/>
      <c r="CD60" s="141"/>
      <c r="CE60" s="141"/>
      <c r="CF60" s="141"/>
      <c r="CG60" s="141"/>
      <c r="CH60" s="141"/>
      <c r="CI60" s="141"/>
      <c r="CJ60" s="141"/>
      <c r="CK60" s="141"/>
      <c r="CL60" s="141"/>
      <c r="CM60" s="141"/>
      <c r="CN60" s="141"/>
      <c r="CO60" s="141"/>
      <c r="CP60" s="141"/>
      <c r="CQ60" s="141"/>
      <c r="CR60" s="141"/>
      <c r="CS60" s="141"/>
      <c r="CT60" s="141"/>
    </row>
    <row r="61" spans="1:98" ht="13.05" customHeight="1" thickBot="1">
      <c r="A61" s="122"/>
      <c r="B61" s="180" t="s">
        <v>117</v>
      </c>
      <c r="C61" s="179"/>
      <c r="D61" s="179"/>
      <c r="E61" s="179"/>
      <c r="F61" s="179"/>
      <c r="G61" s="179"/>
      <c r="H61" s="179"/>
      <c r="I61" s="179"/>
      <c r="J61" s="179"/>
      <c r="K61" s="179"/>
      <c r="L61" s="179"/>
      <c r="M61" s="179"/>
      <c r="N61" s="179"/>
      <c r="O61" s="179"/>
      <c r="P61" s="179"/>
      <c r="Q61" s="179"/>
      <c r="R61" s="179"/>
      <c r="S61" s="164"/>
      <c r="T61" s="163">
        <f>IF(NOT(ISBLANK(B61)), 1, 0)</f>
        <v>1</v>
      </c>
      <c r="U61" s="2">
        <v>1</v>
      </c>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c r="CQ61" s="141"/>
      <c r="CR61" s="141"/>
      <c r="CS61" s="141"/>
      <c r="CT61" s="141"/>
    </row>
    <row r="62" spans="1:98" ht="13.05" customHeight="1">
      <c r="A62" s="122"/>
      <c r="B62" s="203" t="s">
        <v>116</v>
      </c>
      <c r="F62" s="210"/>
      <c r="G62" s="210"/>
      <c r="H62" s="210"/>
      <c r="I62" s="210"/>
      <c r="J62" s="210"/>
      <c r="K62" s="210"/>
      <c r="L62" s="210"/>
      <c r="M62" s="210"/>
      <c r="N62" s="210"/>
      <c r="O62" s="210"/>
      <c r="P62" s="210"/>
      <c r="Q62" s="210"/>
      <c r="R62" s="210"/>
      <c r="S62" s="164"/>
      <c r="T62" s="163">
        <f>IF(NOT(ISBLANK(B62)), 1, 0)</f>
        <v>1</v>
      </c>
      <c r="U62" s="2">
        <v>1</v>
      </c>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c r="BO62" s="141"/>
      <c r="BP62" s="141"/>
      <c r="BQ62" s="141"/>
      <c r="BR62" s="141"/>
      <c r="BS62" s="141"/>
      <c r="BT62" s="141"/>
      <c r="BU62" s="141"/>
      <c r="BV62" s="141"/>
      <c r="BW62" s="141"/>
      <c r="BX62" s="141"/>
      <c r="BY62" s="141"/>
      <c r="BZ62" s="141"/>
      <c r="CA62" s="141"/>
      <c r="CB62" s="141"/>
      <c r="CC62" s="141"/>
      <c r="CD62" s="141"/>
      <c r="CE62" s="141"/>
      <c r="CF62" s="141"/>
      <c r="CG62" s="141"/>
      <c r="CH62" s="141"/>
      <c r="CI62" s="141"/>
      <c r="CJ62" s="141"/>
      <c r="CK62" s="141"/>
      <c r="CL62" s="141"/>
      <c r="CM62" s="141"/>
      <c r="CN62" s="141"/>
      <c r="CO62" s="141"/>
      <c r="CP62" s="141"/>
      <c r="CQ62" s="141"/>
      <c r="CR62" s="141"/>
      <c r="CS62" s="141"/>
      <c r="CT62" s="141"/>
    </row>
    <row r="63" spans="1:98" ht="13.05" customHeight="1">
      <c r="A63" s="122"/>
      <c r="B63" s="178" t="s">
        <v>115</v>
      </c>
      <c r="C63" s="141" t="s">
        <v>83</v>
      </c>
      <c r="D63" s="141" t="s">
        <v>81</v>
      </c>
      <c r="F63" s="209">
        <f>IFERROR('DCF - Financials'!F25/'DCF - Financials'!F9,0)</f>
        <v>0.29787503195426629</v>
      </c>
      <c r="G63" s="209">
        <f>IFERROR('DCF - Financials'!G25/'DCF - Financials'!G9,0)</f>
        <v>0.225655194820959</v>
      </c>
      <c r="H63" s="209">
        <f>IFERROR('DCF - Financials'!H25/'DCF - Financials'!H9,0)</f>
        <v>0.24701598707530575</v>
      </c>
      <c r="I63" s="209">
        <f>IFERROR('DCF - Financials'!I25/'DCF - Financials'!I9,0)</f>
        <v>0.25275232702262618</v>
      </c>
      <c r="J63" s="209">
        <f>IFERROR('DCF - Financials'!J25/'DCF - Financials'!J9,0)</f>
        <v>0.25682814165580958</v>
      </c>
      <c r="K63" s="208"/>
      <c r="L63" s="208"/>
      <c r="M63" s="208"/>
      <c r="N63" s="208"/>
      <c r="O63" s="208"/>
      <c r="P63" s="208"/>
      <c r="Q63" s="208"/>
      <c r="R63" s="208"/>
      <c r="S63" s="164"/>
      <c r="T63" s="163">
        <f>IF(NOT(ISBLANK(B63)), 1, 0)</f>
        <v>1</v>
      </c>
      <c r="U63" s="2">
        <v>1</v>
      </c>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1"/>
      <c r="BQ63" s="141"/>
      <c r="BR63" s="141"/>
      <c r="BS63" s="141"/>
      <c r="BT63" s="141"/>
      <c r="BU63" s="141"/>
      <c r="BV63" s="141"/>
      <c r="BW63" s="141"/>
      <c r="BX63" s="141"/>
      <c r="BY63" s="141"/>
      <c r="BZ63" s="141"/>
      <c r="CA63" s="141"/>
      <c r="CB63" s="141"/>
      <c r="CC63" s="141"/>
      <c r="CD63" s="141"/>
      <c r="CE63" s="141"/>
      <c r="CF63" s="141"/>
      <c r="CG63" s="141"/>
      <c r="CH63" s="141"/>
      <c r="CI63" s="141"/>
      <c r="CJ63" s="141"/>
      <c r="CK63" s="141"/>
      <c r="CL63" s="141"/>
      <c r="CM63" s="141"/>
      <c r="CN63" s="141"/>
      <c r="CO63" s="141"/>
      <c r="CP63" s="141"/>
      <c r="CQ63" s="141"/>
      <c r="CR63" s="141"/>
      <c r="CS63" s="141"/>
      <c r="CT63" s="141"/>
    </row>
    <row r="64" spans="1:98" ht="13.05" customHeight="1">
      <c r="A64" s="122"/>
      <c r="B64" s="178" t="s">
        <v>114</v>
      </c>
      <c r="C64" s="141" t="s">
        <v>83</v>
      </c>
      <c r="D64" s="141" t="s">
        <v>81</v>
      </c>
      <c r="F64" s="209">
        <f>IFERROR('DCF - Financials'!F26/'DCF - Financials'!F10,0)</f>
        <v>0</v>
      </c>
      <c r="G64" s="209">
        <f>IFERROR('DCF - Financials'!G26/'DCF - Financials'!G10,0)</f>
        <v>0</v>
      </c>
      <c r="H64" s="209">
        <f>IFERROR('DCF - Financials'!H26/'DCF - Financials'!H10,0)</f>
        <v>0</v>
      </c>
      <c r="I64" s="209">
        <f>IFERROR('DCF - Financials'!I26/'DCF - Financials'!I10,0)</f>
        <v>0</v>
      </c>
      <c r="J64" s="209">
        <f>IFERROR('DCF - Financials'!J26/'DCF - Financials'!J10,0)</f>
        <v>-4.8182455047871081E-2</v>
      </c>
      <c r="K64" s="208"/>
      <c r="L64" s="208"/>
      <c r="M64" s="208"/>
      <c r="N64" s="208"/>
      <c r="O64" s="208"/>
      <c r="P64" s="208"/>
      <c r="Q64" s="208"/>
      <c r="R64" s="208"/>
      <c r="S64" s="164"/>
      <c r="T64" s="163">
        <f>IF(NOT(ISBLANK(B64)), 1, 0)</f>
        <v>1</v>
      </c>
      <c r="U64" s="2">
        <v>1</v>
      </c>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41"/>
      <c r="AZ64" s="141"/>
      <c r="BA64" s="141"/>
      <c r="BB64" s="141"/>
      <c r="BC64" s="141"/>
      <c r="BD64" s="141"/>
      <c r="BE64" s="141"/>
      <c r="BF64" s="141"/>
      <c r="BG64" s="141"/>
      <c r="BH64" s="141"/>
      <c r="BI64" s="141"/>
      <c r="BJ64" s="141"/>
      <c r="BK64" s="141"/>
      <c r="BL64" s="141"/>
      <c r="BM64" s="141"/>
      <c r="BN64" s="141"/>
      <c r="BO64" s="141"/>
      <c r="BP64" s="141"/>
      <c r="BQ64" s="141"/>
      <c r="BR64" s="141"/>
      <c r="BS64" s="141"/>
      <c r="BT64" s="141"/>
      <c r="BU64" s="141"/>
      <c r="BV64" s="141"/>
      <c r="BW64" s="141"/>
      <c r="BX64" s="141"/>
      <c r="BY64" s="141"/>
      <c r="BZ64" s="141"/>
      <c r="CA64" s="141"/>
      <c r="CB64" s="141"/>
      <c r="CC64" s="141"/>
      <c r="CD64" s="141"/>
      <c r="CE64" s="141"/>
      <c r="CF64" s="141"/>
      <c r="CG64" s="141"/>
      <c r="CH64" s="141"/>
      <c r="CI64" s="141"/>
      <c r="CJ64" s="141"/>
      <c r="CK64" s="141"/>
      <c r="CL64" s="141"/>
      <c r="CM64" s="141"/>
      <c r="CN64" s="141"/>
      <c r="CO64" s="141"/>
      <c r="CP64" s="141"/>
      <c r="CQ64" s="141"/>
      <c r="CR64" s="141"/>
      <c r="CS64" s="141"/>
      <c r="CT64" s="141"/>
    </row>
    <row r="65" spans="1:98" ht="13.05" customHeight="1">
      <c r="A65" s="122"/>
      <c r="B65" s="178" t="s">
        <v>113</v>
      </c>
      <c r="C65" s="141" t="s">
        <v>83</v>
      </c>
      <c r="D65" s="141" t="s">
        <v>81</v>
      </c>
      <c r="F65" s="209">
        <f>IFERROR('DCF - Financials'!F27/'DCF - Financials'!F11,0)</f>
        <v>0</v>
      </c>
      <c r="G65" s="209">
        <f>IFERROR('DCF - Financials'!G27/'DCF - Financials'!G11,0)</f>
        <v>0</v>
      </c>
      <c r="H65" s="209">
        <f>IFERROR('DCF - Financials'!H27/'DCF - Financials'!H11,0)</f>
        <v>9.428488540760073E-2</v>
      </c>
      <c r="I65" s="209">
        <f>IFERROR('DCF - Financials'!I27/'DCF - Financials'!I11,0)</f>
        <v>4.1488222698072875E-2</v>
      </c>
      <c r="J65" s="209">
        <f>IFERROR('DCF - Financials'!J27/'DCF - Financials'!J11,0)</f>
        <v>-6.955591225254131E-3</v>
      </c>
      <c r="K65" s="208"/>
      <c r="L65" s="208"/>
      <c r="M65" s="208"/>
      <c r="N65" s="208"/>
      <c r="O65" s="208"/>
      <c r="P65" s="208"/>
      <c r="Q65" s="208"/>
      <c r="R65" s="208"/>
      <c r="S65" s="164"/>
      <c r="T65" s="163">
        <f>IF(NOT(ISBLANK(B65)), 1, 0)</f>
        <v>1</v>
      </c>
      <c r="U65" s="2">
        <v>1</v>
      </c>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c r="BS65" s="141"/>
      <c r="BT65" s="141"/>
      <c r="BU65" s="141"/>
      <c r="BV65" s="141"/>
      <c r="BW65" s="141"/>
      <c r="BX65" s="141"/>
      <c r="BY65" s="141"/>
      <c r="BZ65" s="141"/>
      <c r="CA65" s="141"/>
      <c r="CB65" s="141"/>
      <c r="CC65" s="141"/>
      <c r="CD65" s="141"/>
      <c r="CE65" s="141"/>
      <c r="CF65" s="141"/>
      <c r="CG65" s="141"/>
      <c r="CH65" s="141"/>
      <c r="CI65" s="141"/>
      <c r="CJ65" s="141"/>
      <c r="CK65" s="141"/>
      <c r="CL65" s="141"/>
      <c r="CM65" s="141"/>
      <c r="CN65" s="141"/>
      <c r="CO65" s="141"/>
      <c r="CP65" s="141"/>
      <c r="CQ65" s="141"/>
      <c r="CR65" s="141"/>
      <c r="CS65" s="141"/>
      <c r="CT65" s="141"/>
    </row>
    <row r="66" spans="1:98" s="147" customFormat="1" ht="13.05" customHeight="1">
      <c r="A66" s="122"/>
      <c r="B66" s="185" t="s">
        <v>112</v>
      </c>
      <c r="C66" s="147" t="s">
        <v>87</v>
      </c>
      <c r="D66" s="147" t="s">
        <v>86</v>
      </c>
      <c r="F66" s="207">
        <f>'DCF - Financials'!F29</f>
        <v>1120.0739999999996</v>
      </c>
      <c r="G66" s="207">
        <f>'DCF - Financials'!G29</f>
        <v>618.00000000000045</v>
      </c>
      <c r="H66" s="207">
        <f>'DCF - Financials'!H29</f>
        <v>653.50000000000057</v>
      </c>
      <c r="I66" s="207">
        <f>'DCF - Financials'!I29</f>
        <v>787.4</v>
      </c>
      <c r="J66" s="207">
        <f>'DCF - Financials'!J29</f>
        <v>670.80000000000007</v>
      </c>
      <c r="K66" s="206"/>
      <c r="L66" s="206"/>
      <c r="M66" s="206"/>
      <c r="N66" s="206"/>
      <c r="O66" s="206"/>
      <c r="P66" s="206"/>
      <c r="Q66" s="206"/>
      <c r="R66" s="206"/>
      <c r="S66" s="164"/>
      <c r="T66" s="163">
        <f>IF(NOT(ISBLANK(B66)), 1, 0)</f>
        <v>1</v>
      </c>
      <c r="U66" s="2">
        <v>1</v>
      </c>
      <c r="V66" s="141"/>
    </row>
    <row r="67" spans="1:98" ht="13.05" customHeight="1">
      <c r="A67" s="122"/>
      <c r="B67" s="178" t="s">
        <v>111</v>
      </c>
      <c r="C67" s="141" t="s">
        <v>83</v>
      </c>
      <c r="D67" s="141" t="s">
        <v>86</v>
      </c>
      <c r="F67" s="204">
        <f>'DCF - Financials'!F29/'DCF - Financials'!F12</f>
        <v>0.23304646930876735</v>
      </c>
      <c r="G67" s="204">
        <f>'DCF - Financials'!G29/'DCF - Financials'!G12</f>
        <v>0.14743773260807339</v>
      </c>
      <c r="H67" s="204">
        <f>'DCF - Financials'!H29/'DCF - Financials'!H12</f>
        <v>0.14548733247250559</v>
      </c>
      <c r="I67" s="204">
        <f>'DCF - Financials'!I29/'DCF - Financials'!I12</f>
        <v>0.1754339059332041</v>
      </c>
      <c r="J67" s="204">
        <f>'DCF - Financials'!J29/'DCF - Financials'!J12</f>
        <v>0.11408163265306123</v>
      </c>
      <c r="K67" s="205"/>
      <c r="L67" s="205"/>
      <c r="M67" s="205"/>
      <c r="N67" s="205"/>
      <c r="O67" s="205"/>
      <c r="P67" s="205"/>
      <c r="Q67" s="205"/>
      <c r="R67" s="205"/>
      <c r="S67" s="164"/>
      <c r="T67" s="163">
        <f>IF(NOT(ISBLANK(B67)), 1, 0)</f>
        <v>1</v>
      </c>
      <c r="U67" s="2">
        <v>1</v>
      </c>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row>
    <row r="68" spans="1:98" ht="13.05" customHeight="1">
      <c r="A68" s="122"/>
      <c r="B68" s="178"/>
      <c r="F68" s="204"/>
      <c r="G68" s="204"/>
      <c r="H68" s="204"/>
      <c r="I68" s="204"/>
      <c r="J68" s="204"/>
      <c r="K68" s="204"/>
      <c r="L68" s="204"/>
      <c r="M68" s="204"/>
      <c r="N68" s="204"/>
      <c r="O68" s="204"/>
      <c r="P68" s="204"/>
      <c r="Q68" s="204"/>
      <c r="R68" s="204"/>
      <c r="S68" s="164"/>
      <c r="T68" s="163">
        <f>IF(NOT(ISBLANK(B68)), 1, 0)</f>
        <v>0</v>
      </c>
      <c r="U68" s="2">
        <v>0</v>
      </c>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row>
    <row r="69" spans="1:98" ht="13.05" customHeight="1" thickBot="1">
      <c r="A69" s="122"/>
      <c r="B69" s="180" t="s">
        <v>110</v>
      </c>
      <c r="C69" s="179"/>
      <c r="D69" s="179"/>
      <c r="E69" s="179"/>
      <c r="F69" s="179"/>
      <c r="G69" s="179"/>
      <c r="H69" s="179"/>
      <c r="I69" s="179"/>
      <c r="J69" s="179"/>
      <c r="K69" s="179"/>
      <c r="L69" s="179"/>
      <c r="M69" s="179"/>
      <c r="N69" s="179"/>
      <c r="O69" s="179"/>
      <c r="P69" s="179"/>
      <c r="Q69" s="179"/>
      <c r="R69" s="179"/>
      <c r="S69" s="164"/>
      <c r="T69" s="163">
        <f>IF(NOT(ISBLANK(B69)), 1, 0)</f>
        <v>1</v>
      </c>
      <c r="U69" s="2">
        <v>1</v>
      </c>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row>
    <row r="70" spans="1:98" ht="13.05" customHeight="1">
      <c r="A70" s="122"/>
      <c r="B70" s="203" t="s">
        <v>109</v>
      </c>
      <c r="S70" s="164"/>
      <c r="T70" s="163">
        <f>IF(NOT(ISBLANK(B70)), 1, 0)</f>
        <v>1</v>
      </c>
      <c r="U70" s="2">
        <v>1</v>
      </c>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row>
    <row r="71" spans="1:98" ht="13.05" customHeight="1">
      <c r="A71" s="122"/>
      <c r="B71" s="201" t="s">
        <v>108</v>
      </c>
      <c r="C71" s="141" t="s">
        <v>83</v>
      </c>
      <c r="D71" s="141" t="s">
        <v>81</v>
      </c>
      <c r="F71" s="202">
        <f>'DCF - Financials'!F117/F43</f>
        <v>4.1321402697251444E-2</v>
      </c>
      <c r="G71" s="202">
        <f>'DCF - Financials'!G117/G43</f>
        <v>5.2366638037980716E-2</v>
      </c>
      <c r="H71" s="202">
        <f>'DCF - Financials'!H117/H43</f>
        <v>5.4588361013402198E-2</v>
      </c>
      <c r="I71" s="202">
        <f>'DCF - Financials'!I117/I43</f>
        <v>5.9710803645032638E-2</v>
      </c>
      <c r="J71" s="202">
        <f>'DCF - Financials'!J117/J43</f>
        <v>5.3418367346938778E-2</v>
      </c>
      <c r="K71" s="176"/>
      <c r="L71" s="176"/>
      <c r="M71" s="176"/>
      <c r="N71" s="176"/>
      <c r="O71" s="176"/>
      <c r="P71" s="176"/>
      <c r="Q71" s="176"/>
      <c r="R71" s="176"/>
      <c r="S71" s="164"/>
      <c r="T71" s="163">
        <f>IF(NOT(ISBLANK(B71)), 1, 0)</f>
        <v>1</v>
      </c>
      <c r="U71" s="2">
        <v>1</v>
      </c>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row>
    <row r="72" spans="1:98" ht="13.05" customHeight="1">
      <c r="A72" s="122"/>
      <c r="B72" s="198" t="s">
        <v>107</v>
      </c>
      <c r="C72" s="141" t="s">
        <v>83</v>
      </c>
      <c r="D72" s="141" t="s">
        <v>81</v>
      </c>
      <c r="F72" s="197">
        <f>'DCF - Financials'!F118/'DCF - Assumptions'!F52</f>
        <v>0.34864698862954968</v>
      </c>
      <c r="G72" s="197">
        <f>'DCF - Financials'!G118/'DCF - Assumptions'!G52</f>
        <v>0.37809820732657834</v>
      </c>
      <c r="H72" s="197">
        <f>'DCF - Financials'!H118/'DCF - Assumptions'!H52</f>
        <v>0.31877820201318985</v>
      </c>
      <c r="I72" s="197">
        <f>'DCF - Financials'!I118/'DCF - Assumptions'!I52</f>
        <v>0.33378339965889708</v>
      </c>
      <c r="J72" s="197">
        <f>'DCF - Financials'!J118/'DCF - Assumptions'!J52</f>
        <v>0.33256009081486598</v>
      </c>
      <c r="K72" s="176"/>
      <c r="L72" s="176"/>
      <c r="M72" s="176"/>
      <c r="N72" s="176"/>
      <c r="O72" s="176"/>
      <c r="P72" s="176"/>
      <c r="Q72" s="176"/>
      <c r="R72" s="176"/>
      <c r="S72" s="164"/>
      <c r="T72" s="163">
        <f>IF(NOT(ISBLANK(B72)), 1, 0)</f>
        <v>1</v>
      </c>
      <c r="U72" s="2">
        <v>1</v>
      </c>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row>
    <row r="73" spans="1:98" ht="13.05" customHeight="1">
      <c r="A73" s="122"/>
      <c r="B73" s="198" t="s">
        <v>106</v>
      </c>
      <c r="C73" s="141" t="s">
        <v>83</v>
      </c>
      <c r="D73" s="141" t="s">
        <v>81</v>
      </c>
      <c r="F73" s="197">
        <f>'DCF - Financials'!F119/'DCF - Assumptions'!F43</f>
        <v>5.4471013223264995E-2</v>
      </c>
      <c r="G73" s="197">
        <f>'DCF - Financials'!G119/'DCF - Assumptions'!G43</f>
        <v>6.5869834907911054E-2</v>
      </c>
      <c r="H73" s="197">
        <f>'DCF - Financials'!H119/'DCF - Assumptions'!H43</f>
        <v>3.3193819849503536E-2</v>
      </c>
      <c r="I73" s="197">
        <f>'DCF - Financials'!I119/'DCF - Assumptions'!I43</f>
        <v>2.9409798810239956E-2</v>
      </c>
      <c r="J73" s="197">
        <f>'DCF - Financials'!J119/'DCF - Assumptions'!J43</f>
        <v>3.3112244897959185E-2</v>
      </c>
      <c r="K73" s="176"/>
      <c r="L73" s="176"/>
      <c r="M73" s="176"/>
      <c r="N73" s="176"/>
      <c r="O73" s="176"/>
      <c r="P73" s="176"/>
      <c r="Q73" s="176"/>
      <c r="R73" s="176"/>
      <c r="S73" s="164"/>
      <c r="T73" s="163">
        <f>IF(NOT(ISBLANK(B73)), 1, 0)</f>
        <v>1</v>
      </c>
      <c r="U73" s="2">
        <v>1</v>
      </c>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row>
    <row r="74" spans="1:98" ht="13.05" customHeight="1">
      <c r="A74" s="122"/>
      <c r="B74" s="198" t="s">
        <v>105</v>
      </c>
      <c r="C74" s="141" t="s">
        <v>83</v>
      </c>
      <c r="D74" s="141" t="s">
        <v>81</v>
      </c>
      <c r="F74" s="197">
        <f>'DCF - Financials'!F127/'DCF - Assumptions'!F43</f>
        <v>2.6361640089334129E-2</v>
      </c>
      <c r="G74" s="197">
        <f>'DCF - Financials'!G127/'DCF - Assumptions'!G43</f>
        <v>2.6696249642141425E-2</v>
      </c>
      <c r="H74" s="197">
        <f>'DCF - Financials'!H127/'DCF - Assumptions'!H43</f>
        <v>3.1991629190970206E-2</v>
      </c>
      <c r="I74" s="197">
        <f>'DCF - Financials'!I127/'DCF - Assumptions'!I43</f>
        <v>2.6736180736581776E-2</v>
      </c>
      <c r="J74" s="197">
        <f>'DCF - Financials'!J127/'DCF - Assumptions'!J43</f>
        <v>2.0204081632653061E-2</v>
      </c>
      <c r="K74" s="176"/>
      <c r="L74" s="176"/>
      <c r="M74" s="176"/>
      <c r="N74" s="176"/>
      <c r="O74" s="176"/>
      <c r="P74" s="176"/>
      <c r="Q74" s="176"/>
      <c r="R74" s="176"/>
      <c r="S74" s="164"/>
      <c r="T74" s="163">
        <f>IF(NOT(ISBLANK(B74)), 1, 0)</f>
        <v>1</v>
      </c>
      <c r="U74" s="2">
        <v>1</v>
      </c>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row>
    <row r="75" spans="1:98" ht="13.05" customHeight="1">
      <c r="A75" s="122"/>
      <c r="B75" s="198" t="s">
        <v>104</v>
      </c>
      <c r="C75" s="141" t="s">
        <v>83</v>
      </c>
      <c r="D75" s="141" t="s">
        <v>81</v>
      </c>
      <c r="F75" s="197">
        <f>'DCF - Financials'!F131/'DCF - Assumptions'!F52</f>
        <v>0.10197029941103705</v>
      </c>
      <c r="G75" s="197">
        <f>'DCF - Financials'!G131/'DCF - Assumptions'!G52</f>
        <v>0.17365549493374904</v>
      </c>
      <c r="H75" s="197">
        <f>'DCF - Financials'!H131/'DCF - Assumptions'!H52</f>
        <v>0.12960777507809787</v>
      </c>
      <c r="I75" s="197">
        <f>'DCF - Financials'!I131/'DCF - Assumptions'!I52</f>
        <v>0.13828880045480385</v>
      </c>
      <c r="J75" s="197">
        <f>'DCF - Financials'!J131/'DCF - Assumptions'!J52</f>
        <v>0.13044765806228717</v>
      </c>
      <c r="K75" s="176"/>
      <c r="L75" s="176"/>
      <c r="M75" s="176"/>
      <c r="N75" s="176"/>
      <c r="O75" s="176"/>
      <c r="P75" s="176"/>
      <c r="Q75" s="176"/>
      <c r="R75" s="176"/>
      <c r="S75" s="164"/>
      <c r="T75" s="163">
        <f>IF(NOT(ISBLANK(B75)), 1, 0)</f>
        <v>1</v>
      </c>
      <c r="U75" s="2">
        <v>1</v>
      </c>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row>
    <row r="76" spans="1:98" ht="13.05" customHeight="1">
      <c r="A76" s="122"/>
      <c r="B76" s="201" t="s">
        <v>103</v>
      </c>
      <c r="C76" s="141" t="s">
        <v>83</v>
      </c>
      <c r="D76" s="141" t="s">
        <v>81</v>
      </c>
      <c r="F76" s="197">
        <f>'DCF - Financials'!F132/'DCF - Assumptions'!F52</f>
        <v>0.34367767579275454</v>
      </c>
      <c r="G76" s="197">
        <f>'DCF - Financials'!G132/'DCF - Assumptions'!G52</f>
        <v>0.46812159002338272</v>
      </c>
      <c r="H76" s="197">
        <f>'DCF - Financials'!H132/'DCF - Assumptions'!H52</f>
        <v>0.43387712599791739</v>
      </c>
      <c r="I76" s="197">
        <f>'DCF - Financials'!I132/'DCF - Assumptions'!I52</f>
        <v>0.39738487777146109</v>
      </c>
      <c r="J76" s="197">
        <f>'DCF - Financials'!J132/'DCF - Assumptions'!J52</f>
        <v>0.3322639553822615</v>
      </c>
      <c r="K76" s="176"/>
      <c r="L76" s="176"/>
      <c r="M76" s="176"/>
      <c r="N76" s="176"/>
      <c r="O76" s="176"/>
      <c r="P76" s="176"/>
      <c r="Q76" s="176"/>
      <c r="R76" s="176"/>
      <c r="S76" s="164"/>
      <c r="T76" s="163">
        <f>IF(NOT(ISBLANK(B76)), 1, 0)</f>
        <v>1</v>
      </c>
      <c r="U76" s="2">
        <v>1</v>
      </c>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row>
    <row r="77" spans="1:98" ht="13.05" customHeight="1">
      <c r="A77" s="122"/>
      <c r="B77" s="201" t="s">
        <v>102</v>
      </c>
      <c r="C77" s="141" t="s">
        <v>83</v>
      </c>
      <c r="D77" s="141" t="s">
        <v>81</v>
      </c>
      <c r="F77" s="197">
        <f>-'DCF - Financials'!F139/'DCF - Financials'!F17</f>
        <v>0.28450972428264654</v>
      </c>
      <c r="G77" s="197">
        <f>-'DCF - Financials'!G139/'DCF - Financials'!G17</f>
        <v>0.36102883865939206</v>
      </c>
      <c r="H77" s="197">
        <f>-'DCF - Financials'!H139/'DCF - Financials'!H17</f>
        <v>0.36230475529330092</v>
      </c>
      <c r="I77" s="197">
        <f>-'DCF - Financials'!I139/'DCF - Financials'!I17</f>
        <v>0.30777430358158048</v>
      </c>
      <c r="J77" s="197">
        <f>-'DCF - Financials'!J139/'DCF - Financials'!J17</f>
        <v>0.23049207837717783</v>
      </c>
      <c r="K77" s="176"/>
      <c r="L77" s="176"/>
      <c r="M77" s="176"/>
      <c r="N77" s="176"/>
      <c r="O77" s="176"/>
      <c r="P77" s="176"/>
      <c r="Q77" s="176"/>
      <c r="R77" s="176"/>
      <c r="S77" s="164"/>
      <c r="T77" s="163">
        <f>IF(NOT(ISBLANK(B77)), 1, 0)</f>
        <v>1</v>
      </c>
      <c r="U77" s="2">
        <v>1</v>
      </c>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row>
    <row r="78" spans="1:98" ht="13.05" customHeight="1">
      <c r="A78" s="122"/>
      <c r="B78" s="200" t="s">
        <v>101</v>
      </c>
      <c r="C78" s="147" t="s">
        <v>87</v>
      </c>
      <c r="D78" s="147" t="s">
        <v>86</v>
      </c>
      <c r="E78" s="199"/>
      <c r="F78" s="184">
        <f>'DCF - Financials'!F120-'DCF - Financials'!F133</f>
        <v>1182.5999999999999</v>
      </c>
      <c r="G78" s="184">
        <f>'DCF - Financials'!G120-'DCF - Financials'!G133</f>
        <v>1683.1</v>
      </c>
      <c r="H78" s="184">
        <f>'DCF - Financials'!H120-'DCF - Financials'!H133</f>
        <v>1361.2</v>
      </c>
      <c r="I78" s="184">
        <f>'DCF - Financials'!I120-'DCF - Financials'!I133</f>
        <v>3199.4999999999995</v>
      </c>
      <c r="J78" s="184">
        <f>'DCF - Financials'!J120-'DCF - Financials'!J133</f>
        <v>1495.0999999999995</v>
      </c>
      <c r="K78" s="183"/>
      <c r="L78" s="183"/>
      <c r="M78" s="183"/>
      <c r="N78" s="183"/>
      <c r="O78" s="183"/>
      <c r="P78" s="183"/>
      <c r="Q78" s="183"/>
      <c r="R78" s="183"/>
      <c r="S78" s="164"/>
      <c r="T78" s="163">
        <f>IF(NOT(ISBLANK(B78)), 1, 0)</f>
        <v>1</v>
      </c>
      <c r="U78" s="2">
        <v>1</v>
      </c>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row>
    <row r="79" spans="1:98" ht="13.05" customHeight="1">
      <c r="A79" s="122"/>
      <c r="B79" s="156" t="s">
        <v>100</v>
      </c>
      <c r="C79" s="141" t="s">
        <v>83</v>
      </c>
      <c r="D79" s="141" t="s">
        <v>86</v>
      </c>
      <c r="E79" s="198"/>
      <c r="F79" s="197">
        <f>F78/F43</f>
        <v>0.24605584506429784</v>
      </c>
      <c r="G79" s="197">
        <f>G78/G43</f>
        <v>0.40154117759328173</v>
      </c>
      <c r="H79" s="197">
        <f>H78/H43</f>
        <v>0.30304109711028987</v>
      </c>
      <c r="I79" s="197">
        <f>I78/I43</f>
        <v>0.71285341888911158</v>
      </c>
      <c r="J79" s="197">
        <f>J78/J43</f>
        <v>0.25426870748299313</v>
      </c>
      <c r="K79" s="196"/>
      <c r="L79" s="196"/>
      <c r="M79" s="196"/>
      <c r="N79" s="196"/>
      <c r="O79" s="196"/>
      <c r="P79" s="196"/>
      <c r="Q79" s="196"/>
      <c r="R79" s="196"/>
      <c r="S79" s="164"/>
      <c r="T79" s="163">
        <f>IF(NOT(ISBLANK(B79)), 1, 0)</f>
        <v>1</v>
      </c>
      <c r="U79" s="2">
        <v>1</v>
      </c>
      <c r="V79" s="141"/>
      <c r="W79" s="141"/>
      <c r="X79" s="141"/>
      <c r="Y79" s="141"/>
      <c r="Z79" s="141"/>
      <c r="AA79" s="141"/>
      <c r="AB79" s="141"/>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141"/>
      <c r="BC79" s="141"/>
      <c r="BD79" s="141"/>
      <c r="BE79" s="141"/>
      <c r="BF79" s="141"/>
      <c r="BG79" s="141"/>
      <c r="BH79" s="141"/>
      <c r="BI79" s="141"/>
      <c r="BJ79" s="141"/>
      <c r="BK79" s="141"/>
      <c r="BL79" s="141"/>
      <c r="BM79" s="141"/>
      <c r="BN79" s="141"/>
      <c r="BO79" s="141"/>
      <c r="BP79" s="141"/>
      <c r="BQ79" s="141"/>
      <c r="BR79" s="141"/>
      <c r="BS79" s="141"/>
      <c r="BT79" s="141"/>
      <c r="BU79" s="141"/>
      <c r="BV79" s="141"/>
      <c r="BW79" s="141"/>
      <c r="BX79" s="141"/>
      <c r="BY79" s="141"/>
      <c r="BZ79" s="141"/>
      <c r="CA79" s="141"/>
      <c r="CB79" s="141"/>
      <c r="CC79" s="141"/>
      <c r="CD79" s="141"/>
      <c r="CE79" s="141"/>
      <c r="CF79" s="141"/>
      <c r="CG79" s="141"/>
      <c r="CH79" s="141"/>
      <c r="CI79" s="141"/>
      <c r="CJ79" s="141"/>
      <c r="CK79" s="141"/>
      <c r="CL79" s="141"/>
      <c r="CM79" s="141"/>
      <c r="CN79" s="141"/>
      <c r="CO79" s="141"/>
      <c r="CP79" s="141"/>
      <c r="CQ79" s="141"/>
      <c r="CR79" s="141"/>
      <c r="CS79" s="141"/>
      <c r="CT79" s="141"/>
    </row>
    <row r="80" spans="1:98" ht="13.05" customHeight="1">
      <c r="A80" s="122"/>
      <c r="B80" s="156" t="s">
        <v>99</v>
      </c>
      <c r="C80" s="141" t="s">
        <v>87</v>
      </c>
      <c r="D80" s="141" t="s">
        <v>86</v>
      </c>
      <c r="F80" s="154">
        <f>'DCF - Financials'!F71</f>
        <v>-162.4</v>
      </c>
      <c r="G80" s="154">
        <f>'DCF - Financials'!G71</f>
        <v>169</v>
      </c>
      <c r="H80" s="154">
        <f>'DCF - Financials'!H71</f>
        <v>37.300000000000004</v>
      </c>
      <c r="I80" s="154">
        <f>'DCF - Financials'!I71</f>
        <v>-96.5</v>
      </c>
      <c r="J80" s="154">
        <f>'DCF - Financials'!J71</f>
        <v>169.2</v>
      </c>
      <c r="K80" s="154">
        <f>'DCF - Financials'!K71</f>
        <v>0</v>
      </c>
      <c r="L80" s="154">
        <f>'DCF - Financials'!L71</f>
        <v>0</v>
      </c>
      <c r="M80" s="154">
        <f>'DCF - Financials'!M71</f>
        <v>0</v>
      </c>
      <c r="N80" s="154">
        <f>'DCF - Financials'!N71</f>
        <v>0</v>
      </c>
      <c r="O80" s="154">
        <f>'DCF - Financials'!O71</f>
        <v>0</v>
      </c>
      <c r="P80" s="154">
        <f>'DCF - Financials'!P71</f>
        <v>0</v>
      </c>
      <c r="Q80" s="154">
        <f>'DCF - Financials'!Q71</f>
        <v>0</v>
      </c>
      <c r="R80" s="154">
        <f>'DCF - Financials'!R71</f>
        <v>0</v>
      </c>
      <c r="S80" s="164"/>
      <c r="T80" s="163">
        <f>IF(NOT(ISBLANK(B80)), 1, 0)</f>
        <v>1</v>
      </c>
      <c r="U80" s="2">
        <v>1</v>
      </c>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c r="CB80" s="141"/>
      <c r="CC80" s="141"/>
      <c r="CD80" s="141"/>
      <c r="CE80" s="141"/>
      <c r="CF80" s="141"/>
      <c r="CG80" s="141"/>
      <c r="CH80" s="141"/>
      <c r="CI80" s="141"/>
      <c r="CJ80" s="141"/>
      <c r="CK80" s="141"/>
      <c r="CL80" s="141"/>
      <c r="CM80" s="141"/>
      <c r="CN80" s="141"/>
      <c r="CO80" s="141"/>
      <c r="CP80" s="141"/>
      <c r="CQ80" s="141"/>
      <c r="CR80" s="141"/>
      <c r="CS80" s="141"/>
      <c r="CT80" s="141"/>
    </row>
    <row r="81" spans="1:98" ht="13.05" customHeight="1" thickBot="1">
      <c r="A81" s="122"/>
      <c r="B81" s="180" t="s">
        <v>98</v>
      </c>
      <c r="C81" s="179"/>
      <c r="D81" s="179"/>
      <c r="E81" s="179"/>
      <c r="F81" s="179"/>
      <c r="G81" s="179"/>
      <c r="H81" s="179"/>
      <c r="I81" s="179"/>
      <c r="J81" s="179"/>
      <c r="K81" s="179"/>
      <c r="L81" s="179"/>
      <c r="M81" s="179"/>
      <c r="N81" s="179"/>
      <c r="O81" s="179"/>
      <c r="P81" s="179"/>
      <c r="Q81" s="179"/>
      <c r="R81" s="179"/>
      <c r="S81" s="164"/>
      <c r="T81" s="163">
        <f>IF(NOT(ISBLANK(B81)), 1, 0)</f>
        <v>1</v>
      </c>
      <c r="U81" s="2">
        <v>1</v>
      </c>
      <c r="V81" s="141"/>
      <c r="W81" s="141"/>
      <c r="X81" s="141"/>
      <c r="Y81" s="141"/>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c r="CB81" s="141"/>
      <c r="CC81" s="141"/>
      <c r="CD81" s="141"/>
      <c r="CE81" s="141"/>
      <c r="CF81" s="141"/>
      <c r="CG81" s="141"/>
      <c r="CH81" s="141"/>
      <c r="CI81" s="141"/>
      <c r="CJ81" s="141"/>
      <c r="CK81" s="141"/>
      <c r="CL81" s="141"/>
      <c r="CM81" s="141"/>
      <c r="CN81" s="141"/>
      <c r="CO81" s="141"/>
      <c r="CP81" s="141"/>
      <c r="CQ81" s="141"/>
      <c r="CR81" s="141"/>
      <c r="CS81" s="141"/>
      <c r="CT81" s="141"/>
    </row>
    <row r="82" spans="1:98" ht="13.05" customHeight="1">
      <c r="A82" s="122"/>
      <c r="B82" s="178" t="s">
        <v>97</v>
      </c>
      <c r="C82" s="141" t="s">
        <v>83</v>
      </c>
      <c r="D82" s="141" t="s">
        <v>93</v>
      </c>
      <c r="F82" s="193">
        <f>F89/F43</f>
        <v>4.5690735308743284E-2</v>
      </c>
      <c r="G82" s="193">
        <f>G89/G43</f>
        <v>4.7547475904189326E-2</v>
      </c>
      <c r="H82" s="193">
        <f>H89/H43</f>
        <v>8.8249699452335365E-2</v>
      </c>
      <c r="I82" s="193">
        <f>I89/I43</f>
        <v>6.3075106387719182E-2</v>
      </c>
      <c r="J82" s="193">
        <f>J89/J43</f>
        <v>4.5476190476190476E-2</v>
      </c>
      <c r="K82" s="195">
        <v>0</v>
      </c>
      <c r="L82" s="195">
        <v>0</v>
      </c>
      <c r="M82" s="195">
        <v>0</v>
      </c>
      <c r="N82" s="195">
        <v>0</v>
      </c>
      <c r="O82" s="195">
        <v>0</v>
      </c>
      <c r="P82" s="195">
        <v>0</v>
      </c>
      <c r="Q82" s="195">
        <v>0</v>
      </c>
      <c r="R82" s="195">
        <v>0</v>
      </c>
      <c r="S82" s="164"/>
      <c r="T82" s="163">
        <f>IF(NOT(ISBLANK(B82)), 1, 0)</f>
        <v>1</v>
      </c>
      <c r="U82" s="2">
        <v>1</v>
      </c>
      <c r="V82" s="141"/>
      <c r="W82" s="141"/>
      <c r="X82" s="141"/>
      <c r="Y82" s="141"/>
      <c r="Z82" s="141"/>
      <c r="AA82" s="141"/>
      <c r="AB82" s="141"/>
      <c r="AC82" s="141"/>
      <c r="AD82" s="141"/>
      <c r="AE82" s="141"/>
      <c r="AF82" s="141"/>
      <c r="AG82" s="141"/>
      <c r="AH82" s="141"/>
      <c r="AI82" s="141"/>
      <c r="AJ82" s="141"/>
      <c r="AK82" s="141"/>
      <c r="AL82" s="141"/>
      <c r="AM82" s="141"/>
      <c r="AN82" s="141"/>
      <c r="AO82" s="141"/>
      <c r="AP82" s="141"/>
      <c r="AQ82" s="141"/>
      <c r="AR82" s="141"/>
      <c r="AS82" s="141"/>
      <c r="AT82" s="141"/>
      <c r="AU82" s="141"/>
      <c r="AV82" s="141"/>
      <c r="AW82" s="141"/>
      <c r="AX82" s="141"/>
      <c r="AY82" s="141"/>
      <c r="AZ82" s="141"/>
      <c r="BA82" s="141"/>
      <c r="BB82" s="141"/>
      <c r="BC82" s="141"/>
      <c r="BD82" s="141"/>
      <c r="BE82" s="141"/>
      <c r="BF82" s="141"/>
      <c r="BG82" s="141"/>
      <c r="BH82" s="141"/>
      <c r="BI82" s="141"/>
      <c r="BJ82" s="141"/>
      <c r="BK82" s="141"/>
      <c r="BL82" s="141"/>
      <c r="BM82" s="141"/>
      <c r="BN82" s="141"/>
      <c r="BO82" s="141"/>
      <c r="BP82" s="141"/>
      <c r="BQ82" s="141"/>
      <c r="BR82" s="141"/>
      <c r="BS82" s="141"/>
      <c r="BT82" s="141"/>
      <c r="BU82" s="141"/>
      <c r="BV82" s="141"/>
      <c r="BW82" s="141"/>
      <c r="BX82" s="141"/>
      <c r="BY82" s="141"/>
      <c r="BZ82" s="141"/>
      <c r="CA82" s="141"/>
      <c r="CB82" s="141"/>
      <c r="CC82" s="141"/>
      <c r="CD82" s="141"/>
      <c r="CE82" s="141"/>
      <c r="CF82" s="141"/>
      <c r="CG82" s="141"/>
      <c r="CH82" s="141"/>
      <c r="CI82" s="141"/>
      <c r="CJ82" s="141"/>
      <c r="CK82" s="141"/>
      <c r="CL82" s="141"/>
      <c r="CM82" s="141"/>
      <c r="CN82" s="141"/>
      <c r="CO82" s="141"/>
      <c r="CP82" s="141"/>
      <c r="CQ82" s="141"/>
      <c r="CR82" s="141"/>
      <c r="CS82" s="141"/>
      <c r="CT82" s="141"/>
    </row>
    <row r="83" spans="1:98" ht="13.05" customHeight="1">
      <c r="A83" s="122"/>
      <c r="B83" s="178" t="s">
        <v>96</v>
      </c>
      <c r="C83" s="141" t="s">
        <v>83</v>
      </c>
      <c r="D83" s="141" t="s">
        <v>93</v>
      </c>
      <c r="F83" s="193">
        <f>-F88/F87</f>
        <v>0.27702208571010678</v>
      </c>
      <c r="G83" s="193">
        <f>-G88/G87</f>
        <v>0.26866507914273713</v>
      </c>
      <c r="H83" s="193">
        <f>-H88/H87</f>
        <v>0.28746928746928746</v>
      </c>
      <c r="I83" s="193">
        <f>-I88/I87</f>
        <v>0.23143012506797173</v>
      </c>
      <c r="J83" s="193">
        <f>-J88/J87</f>
        <v>0.37648249927682964</v>
      </c>
      <c r="K83" s="195">
        <v>0</v>
      </c>
      <c r="L83" s="195">
        <v>0</v>
      </c>
      <c r="M83" s="195">
        <v>0</v>
      </c>
      <c r="N83" s="195">
        <v>0</v>
      </c>
      <c r="O83" s="195">
        <v>0</v>
      </c>
      <c r="P83" s="195">
        <v>0</v>
      </c>
      <c r="Q83" s="195">
        <v>0</v>
      </c>
      <c r="R83" s="195">
        <v>0</v>
      </c>
      <c r="S83" s="164"/>
      <c r="T83" s="163">
        <f>IF(NOT(ISBLANK(B83)), 1, 0)</f>
        <v>1</v>
      </c>
      <c r="U83" s="2">
        <v>1</v>
      </c>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c r="AT83" s="141"/>
      <c r="AU83" s="141"/>
      <c r="AV83" s="141"/>
      <c r="AW83" s="141"/>
      <c r="AX83" s="141"/>
      <c r="AY83" s="141"/>
      <c r="AZ83" s="141"/>
      <c r="BA83" s="141"/>
      <c r="BB83" s="141"/>
      <c r="BC83" s="141"/>
      <c r="BD83" s="141"/>
      <c r="BE83" s="141"/>
      <c r="BF83" s="141"/>
      <c r="BG83" s="141"/>
      <c r="BH83" s="141"/>
      <c r="BI83" s="141"/>
      <c r="BJ83" s="141"/>
      <c r="BK83" s="141"/>
      <c r="BL83" s="141"/>
      <c r="BM83" s="141"/>
      <c r="BN83" s="141"/>
      <c r="BO83" s="141"/>
      <c r="BP83" s="141"/>
      <c r="BQ83" s="141"/>
      <c r="BR83" s="141"/>
      <c r="BS83" s="141"/>
      <c r="BT83" s="141"/>
      <c r="BU83" s="141"/>
      <c r="BV83" s="141"/>
      <c r="BW83" s="141"/>
      <c r="BX83" s="141"/>
      <c r="BY83" s="141"/>
      <c r="BZ83" s="141"/>
      <c r="CA83" s="141"/>
      <c r="CB83" s="141"/>
      <c r="CC83" s="141"/>
      <c r="CD83" s="141"/>
      <c r="CE83" s="141"/>
      <c r="CF83" s="141"/>
      <c r="CG83" s="141"/>
      <c r="CH83" s="141"/>
      <c r="CI83" s="141"/>
      <c r="CJ83" s="141"/>
      <c r="CK83" s="141"/>
      <c r="CL83" s="141"/>
      <c r="CM83" s="141"/>
      <c r="CN83" s="141"/>
      <c r="CO83" s="141"/>
      <c r="CP83" s="141"/>
      <c r="CQ83" s="141"/>
      <c r="CR83" s="141"/>
      <c r="CS83" s="141"/>
      <c r="CT83" s="141"/>
    </row>
    <row r="84" spans="1:98" ht="13.05" customHeight="1">
      <c r="A84" s="122"/>
      <c r="B84" s="178" t="s">
        <v>95</v>
      </c>
      <c r="C84" s="141" t="s">
        <v>83</v>
      </c>
      <c r="D84" s="141" t="s">
        <v>93</v>
      </c>
      <c r="F84" s="193">
        <f>-F88/F43</f>
        <v>3.9407218886502636E-2</v>
      </c>
      <c r="G84" s="193">
        <f>-G88/G43</f>
        <v>4.575818303273213E-2</v>
      </c>
      <c r="H84" s="193">
        <f>-H88/H43</f>
        <v>4.6885435682799764E-2</v>
      </c>
      <c r="I84" s="193">
        <f>-I88/I43</f>
        <v>4.7412160506205024E-2</v>
      </c>
      <c r="J84" s="193">
        <f>-J88/J43</f>
        <v>4.4268707482993198E-2</v>
      </c>
      <c r="K84" s="194"/>
      <c r="L84" s="194"/>
      <c r="M84" s="194"/>
      <c r="N84" s="194"/>
      <c r="O84" s="194"/>
      <c r="P84" s="194"/>
      <c r="Q84" s="194"/>
      <c r="R84" s="194"/>
      <c r="S84" s="164"/>
      <c r="T84" s="163">
        <f>IF(NOT(ISBLANK(B84)), 1, 0)</f>
        <v>1</v>
      </c>
      <c r="U84" s="2">
        <v>1</v>
      </c>
      <c r="V84" s="141"/>
      <c r="W84" s="141"/>
      <c r="X84" s="141"/>
      <c r="Y84" s="141"/>
      <c r="Z84" s="141"/>
      <c r="AA84" s="141"/>
      <c r="AB84" s="141"/>
      <c r="AC84" s="141"/>
      <c r="AD84" s="141"/>
      <c r="AE84" s="141"/>
      <c r="AF84" s="141"/>
      <c r="AG84" s="141"/>
      <c r="AH84" s="141"/>
      <c r="AI84" s="141"/>
      <c r="AJ84" s="141"/>
      <c r="AK84" s="141"/>
      <c r="AL84" s="141"/>
      <c r="AM84" s="141"/>
      <c r="AN84" s="141"/>
      <c r="AO84" s="141"/>
      <c r="AP84" s="141"/>
      <c r="AQ84" s="141"/>
      <c r="AR84" s="141"/>
      <c r="AS84" s="141"/>
      <c r="AT84" s="141"/>
      <c r="AU84" s="141"/>
      <c r="AV84" s="141"/>
      <c r="AW84" s="141"/>
      <c r="AX84" s="141"/>
      <c r="AY84" s="141"/>
      <c r="AZ84" s="141"/>
      <c r="BA84" s="141"/>
      <c r="BB84" s="141"/>
      <c r="BC84" s="141"/>
      <c r="BD84" s="141"/>
      <c r="BE84" s="141"/>
      <c r="BF84" s="141"/>
      <c r="BG84" s="141"/>
      <c r="BH84" s="141"/>
      <c r="BI84" s="141"/>
      <c r="BJ84" s="141"/>
      <c r="BK84" s="141"/>
      <c r="BL84" s="141"/>
      <c r="BM84" s="141"/>
      <c r="BN84" s="141"/>
      <c r="BO84" s="141"/>
      <c r="BP84" s="141"/>
      <c r="BQ84" s="141"/>
      <c r="BR84" s="141"/>
      <c r="BS84" s="141"/>
      <c r="BT84" s="141"/>
      <c r="BU84" s="141"/>
      <c r="BV84" s="141"/>
      <c r="BW84" s="141"/>
      <c r="BX84" s="141"/>
      <c r="BY84" s="141"/>
      <c r="BZ84" s="141"/>
      <c r="CA84" s="141"/>
      <c r="CB84" s="141"/>
      <c r="CC84" s="141"/>
      <c r="CD84" s="141"/>
      <c r="CE84" s="141"/>
      <c r="CF84" s="141"/>
      <c r="CG84" s="141"/>
      <c r="CH84" s="141"/>
      <c r="CI84" s="141"/>
      <c r="CJ84" s="141"/>
      <c r="CK84" s="141"/>
      <c r="CL84" s="141"/>
      <c r="CM84" s="141"/>
      <c r="CN84" s="141"/>
      <c r="CO84" s="141"/>
      <c r="CP84" s="141"/>
      <c r="CQ84" s="141"/>
      <c r="CR84" s="141"/>
      <c r="CS84" s="141"/>
      <c r="CT84" s="141"/>
    </row>
    <row r="85" spans="1:98" ht="13.05" customHeight="1">
      <c r="A85" s="122"/>
      <c r="B85" s="178" t="s">
        <v>94</v>
      </c>
      <c r="C85" s="141" t="s">
        <v>83</v>
      </c>
      <c r="D85" s="141" t="s">
        <v>93</v>
      </c>
      <c r="F85" s="193">
        <v>0</v>
      </c>
      <c r="G85" s="193">
        <v>0</v>
      </c>
      <c r="H85" s="193">
        <v>0</v>
      </c>
      <c r="I85" s="193">
        <v>0</v>
      </c>
      <c r="J85" s="193">
        <v>0</v>
      </c>
      <c r="K85" s="194"/>
      <c r="L85" s="194"/>
      <c r="M85" s="194"/>
      <c r="N85" s="194"/>
      <c r="O85" s="194"/>
      <c r="P85" s="194"/>
      <c r="Q85" s="194"/>
      <c r="R85" s="194"/>
      <c r="S85" s="164"/>
      <c r="T85" s="163">
        <f>IF(NOT(ISBLANK(B85)), 1, 0)</f>
        <v>1</v>
      </c>
      <c r="U85" s="2">
        <v>1</v>
      </c>
      <c r="V85" s="141"/>
      <c r="W85" s="141"/>
      <c r="X85" s="141"/>
      <c r="Y85" s="141"/>
      <c r="Z85" s="141"/>
      <c r="AA85" s="141"/>
      <c r="AB85" s="141"/>
      <c r="AC85" s="141"/>
      <c r="AD85" s="141"/>
      <c r="AE85" s="141"/>
      <c r="AF85" s="141"/>
      <c r="AG85" s="141"/>
      <c r="AH85" s="141"/>
      <c r="AI85" s="141"/>
      <c r="AJ85" s="141"/>
      <c r="AK85" s="141"/>
      <c r="AL85" s="141"/>
      <c r="AM85" s="141"/>
      <c r="AN85" s="141"/>
      <c r="AO85" s="141"/>
      <c r="AP85" s="141"/>
      <c r="AQ85" s="141"/>
      <c r="AR85" s="141"/>
      <c r="AS85" s="141"/>
      <c r="AT85" s="141"/>
      <c r="AU85" s="141"/>
      <c r="AV85" s="141"/>
      <c r="AW85" s="141"/>
      <c r="AX85" s="141"/>
      <c r="AY85" s="141"/>
      <c r="AZ85" s="141"/>
      <c r="BA85" s="141"/>
      <c r="BB85" s="141"/>
      <c r="BC85" s="141"/>
      <c r="BD85" s="141"/>
      <c r="BE85" s="141"/>
      <c r="BF85" s="141"/>
      <c r="BG85" s="141"/>
      <c r="BH85" s="141"/>
      <c r="BI85" s="141"/>
      <c r="BJ85" s="141"/>
      <c r="BK85" s="141"/>
      <c r="BL85" s="141"/>
      <c r="BM85" s="141"/>
      <c r="BN85" s="141"/>
      <c r="BO85" s="141"/>
      <c r="BP85" s="141"/>
      <c r="BQ85" s="141"/>
      <c r="BR85" s="141"/>
      <c r="BS85" s="141"/>
      <c r="BT85" s="141"/>
      <c r="BU85" s="141"/>
      <c r="BV85" s="141"/>
      <c r="BW85" s="141"/>
      <c r="BX85" s="141"/>
      <c r="BY85" s="141"/>
      <c r="BZ85" s="141"/>
      <c r="CA85" s="141"/>
      <c r="CB85" s="141"/>
      <c r="CC85" s="141"/>
      <c r="CD85" s="141"/>
      <c r="CE85" s="141"/>
      <c r="CF85" s="141"/>
      <c r="CG85" s="141"/>
      <c r="CH85" s="141"/>
      <c r="CI85" s="141"/>
      <c r="CJ85" s="141"/>
      <c r="CK85" s="141"/>
      <c r="CL85" s="141"/>
      <c r="CM85" s="141"/>
      <c r="CN85" s="141"/>
      <c r="CO85" s="141"/>
      <c r="CP85" s="141"/>
      <c r="CQ85" s="141"/>
      <c r="CR85" s="141"/>
      <c r="CS85" s="141"/>
      <c r="CT85" s="141"/>
    </row>
    <row r="86" spans="1:98" ht="13.05" customHeight="1">
      <c r="A86" s="122"/>
      <c r="B86" s="156"/>
      <c r="F86" s="193"/>
      <c r="G86" s="193"/>
      <c r="H86" s="193"/>
      <c r="I86" s="193"/>
      <c r="J86" s="193"/>
      <c r="K86" s="192"/>
      <c r="L86" s="192"/>
      <c r="M86" s="192"/>
      <c r="N86" s="192"/>
      <c r="O86" s="192"/>
      <c r="P86" s="192"/>
      <c r="Q86" s="192"/>
      <c r="R86" s="192"/>
      <c r="S86" s="164"/>
      <c r="T86" s="163">
        <f>IF(NOT(ISBLANK(B86)), 1, 0)</f>
        <v>0</v>
      </c>
      <c r="U86" s="2">
        <v>0</v>
      </c>
      <c r="V86" s="141"/>
      <c r="W86" s="141"/>
      <c r="X86" s="141"/>
      <c r="Y86" s="141"/>
      <c r="Z86" s="141"/>
      <c r="AA86" s="141"/>
      <c r="AB86" s="141"/>
      <c r="AC86" s="141"/>
      <c r="AD86" s="141"/>
      <c r="AE86" s="141"/>
      <c r="AF86" s="141"/>
      <c r="AG86" s="141"/>
      <c r="AH86" s="141"/>
      <c r="AI86" s="141"/>
      <c r="AJ86" s="141"/>
      <c r="AK86" s="141"/>
      <c r="AL86" s="141"/>
      <c r="AM86" s="141"/>
      <c r="AN86" s="141"/>
      <c r="AO86" s="141"/>
      <c r="AP86" s="141"/>
      <c r="AQ86" s="141"/>
      <c r="AR86" s="141"/>
      <c r="AS86" s="141"/>
      <c r="AT86" s="141"/>
      <c r="AU86" s="141"/>
      <c r="AV86" s="141"/>
      <c r="AW86" s="141"/>
      <c r="AX86" s="141"/>
      <c r="AY86" s="141"/>
      <c r="AZ86" s="141"/>
      <c r="BA86" s="141"/>
      <c r="BB86" s="141"/>
      <c r="BC86" s="141"/>
      <c r="BD86" s="141"/>
      <c r="BE86" s="141"/>
      <c r="BF86" s="141"/>
      <c r="BG86" s="141"/>
      <c r="BH86" s="141"/>
      <c r="BI86" s="141"/>
      <c r="BJ86" s="141"/>
      <c r="BK86" s="141"/>
      <c r="BL86" s="141"/>
      <c r="BM86" s="141"/>
      <c r="BN86" s="141"/>
      <c r="BO86" s="141"/>
      <c r="BP86" s="141"/>
      <c r="BQ86" s="141"/>
      <c r="BR86" s="141"/>
      <c r="BS86" s="141"/>
      <c r="BT86" s="141"/>
      <c r="BU86" s="141"/>
      <c r="BV86" s="141"/>
      <c r="BW86" s="141"/>
      <c r="BX86" s="141"/>
      <c r="BY86" s="141"/>
      <c r="BZ86" s="141"/>
      <c r="CA86" s="141"/>
      <c r="CB86" s="141"/>
      <c r="CC86" s="141"/>
      <c r="CD86" s="141"/>
      <c r="CE86" s="141"/>
      <c r="CF86" s="141"/>
      <c r="CG86" s="141"/>
      <c r="CH86" s="141"/>
      <c r="CI86" s="141"/>
      <c r="CJ86" s="141"/>
      <c r="CK86" s="141"/>
      <c r="CL86" s="141"/>
      <c r="CM86" s="141"/>
      <c r="CN86" s="141"/>
      <c r="CO86" s="141"/>
      <c r="CP86" s="141"/>
      <c r="CQ86" s="141"/>
      <c r="CR86" s="141"/>
      <c r="CS86" s="141"/>
      <c r="CT86" s="141"/>
    </row>
    <row r="87" spans="1:98" ht="13.05" customHeight="1">
      <c r="A87" s="122"/>
      <c r="B87" s="191" t="s">
        <v>92</v>
      </c>
      <c r="C87" s="187" t="s">
        <v>87</v>
      </c>
      <c r="D87" s="187" t="s">
        <v>86</v>
      </c>
      <c r="E87" s="187"/>
      <c r="F87" s="190">
        <f>F91-F89-F88</f>
        <v>683.69999999999993</v>
      </c>
      <c r="G87" s="190">
        <f>F91</f>
        <v>713.9</v>
      </c>
      <c r="H87" s="190">
        <f>G91</f>
        <v>732.6</v>
      </c>
      <c r="I87" s="190">
        <f>H91</f>
        <v>919.5</v>
      </c>
      <c r="J87" s="190">
        <f>I91</f>
        <v>691.4</v>
      </c>
      <c r="K87" s="189"/>
      <c r="L87" s="189"/>
      <c r="M87" s="189"/>
      <c r="N87" s="189"/>
      <c r="O87" s="189"/>
      <c r="P87" s="189"/>
      <c r="Q87" s="189"/>
      <c r="R87" s="189"/>
      <c r="S87" s="164"/>
      <c r="T87" s="163">
        <f>IF(NOT(ISBLANK(B87)), 1, 0)</f>
        <v>1</v>
      </c>
      <c r="U87" s="2">
        <v>1</v>
      </c>
      <c r="V87" s="141"/>
      <c r="W87" s="141"/>
      <c r="X87" s="141"/>
      <c r="Y87" s="141"/>
      <c r="Z87" s="141"/>
      <c r="AA87" s="141"/>
      <c r="AB87" s="141"/>
      <c r="AC87" s="141"/>
      <c r="AD87" s="141"/>
      <c r="AE87" s="141"/>
      <c r="AF87" s="141"/>
      <c r="AG87" s="141"/>
      <c r="AH87" s="141"/>
      <c r="AI87" s="141"/>
      <c r="AJ87" s="141"/>
      <c r="AK87" s="141"/>
      <c r="AL87" s="141"/>
      <c r="AM87" s="141"/>
      <c r="AN87" s="141"/>
      <c r="AO87" s="141"/>
      <c r="AP87" s="141"/>
      <c r="AQ87" s="141"/>
      <c r="AR87" s="141"/>
      <c r="AS87" s="141"/>
      <c r="AT87" s="141"/>
      <c r="AU87" s="141"/>
      <c r="AV87" s="141"/>
      <c r="AW87" s="141"/>
      <c r="AX87" s="141"/>
      <c r="AY87" s="141"/>
      <c r="AZ87" s="141"/>
      <c r="BA87" s="141"/>
      <c r="BB87" s="141"/>
      <c r="BC87" s="141"/>
      <c r="BD87" s="141"/>
      <c r="BE87" s="141"/>
      <c r="BF87" s="141"/>
      <c r="BG87" s="141"/>
      <c r="BH87" s="141"/>
      <c r="BI87" s="141"/>
      <c r="BJ87" s="141"/>
      <c r="BK87" s="141"/>
      <c r="BL87" s="141"/>
      <c r="BM87" s="141"/>
      <c r="BN87" s="141"/>
      <c r="BO87" s="141"/>
      <c r="BP87" s="141"/>
      <c r="BQ87" s="141"/>
      <c r="BR87" s="141"/>
      <c r="BS87" s="141"/>
      <c r="BT87" s="141"/>
      <c r="BU87" s="141"/>
      <c r="BV87" s="141"/>
      <c r="BW87" s="141"/>
      <c r="BX87" s="141"/>
      <c r="BY87" s="141"/>
      <c r="BZ87" s="141"/>
      <c r="CA87" s="141"/>
      <c r="CB87" s="141"/>
      <c r="CC87" s="141"/>
      <c r="CD87" s="141"/>
      <c r="CE87" s="141"/>
      <c r="CF87" s="141"/>
      <c r="CG87" s="141"/>
      <c r="CH87" s="141"/>
      <c r="CI87" s="141"/>
      <c r="CJ87" s="141"/>
      <c r="CK87" s="141"/>
      <c r="CL87" s="141"/>
      <c r="CM87" s="141"/>
      <c r="CN87" s="141"/>
      <c r="CO87" s="141"/>
      <c r="CP87" s="141"/>
      <c r="CQ87" s="141"/>
      <c r="CR87" s="141"/>
      <c r="CS87" s="141"/>
      <c r="CT87" s="141"/>
    </row>
    <row r="88" spans="1:98" ht="13.05" customHeight="1">
      <c r="A88" s="122"/>
      <c r="B88" s="185" t="s">
        <v>91</v>
      </c>
      <c r="C88" s="147" t="s">
        <v>87</v>
      </c>
      <c r="D88" s="147" t="s">
        <v>86</v>
      </c>
      <c r="E88" s="147"/>
      <c r="F88" s="184">
        <f>-'DCF - Financials'!F56</f>
        <v>-189.4</v>
      </c>
      <c r="G88" s="184">
        <f>-'DCF - Financials'!G56</f>
        <v>-191.8</v>
      </c>
      <c r="H88" s="184">
        <f>-'DCF - Financials'!H56</f>
        <v>-210.6</v>
      </c>
      <c r="I88" s="184">
        <f>-'DCF - Financials'!I56</f>
        <v>-212.8</v>
      </c>
      <c r="J88" s="184">
        <f>-'DCF - Financials'!J56</f>
        <v>-260.3</v>
      </c>
      <c r="K88" s="183"/>
      <c r="L88" s="183"/>
      <c r="M88" s="183"/>
      <c r="N88" s="183"/>
      <c r="O88" s="183"/>
      <c r="P88" s="183"/>
      <c r="Q88" s="183"/>
      <c r="R88" s="183"/>
      <c r="S88" s="164"/>
      <c r="T88" s="163">
        <f>IF(NOT(ISBLANK(B88)), 1, 0)</f>
        <v>1</v>
      </c>
      <c r="U88" s="2">
        <v>1</v>
      </c>
      <c r="V88" s="141"/>
      <c r="W88" s="141"/>
      <c r="X88" s="141"/>
      <c r="Y88" s="141"/>
      <c r="Z88" s="141"/>
      <c r="AA88" s="141"/>
      <c r="AB88" s="141"/>
      <c r="AC88" s="141"/>
      <c r="AD88" s="141"/>
      <c r="AE88" s="141"/>
      <c r="AF88" s="141"/>
      <c r="AG88" s="141"/>
      <c r="AH88" s="141"/>
      <c r="AI88" s="141"/>
      <c r="AJ88" s="141"/>
      <c r="AK88" s="141"/>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c r="BK88" s="141"/>
      <c r="BL88" s="141"/>
      <c r="BM88" s="141"/>
      <c r="BN88" s="141"/>
      <c r="BO88" s="141"/>
      <c r="BP88" s="141"/>
      <c r="BQ88" s="141"/>
      <c r="BR88" s="141"/>
      <c r="BS88" s="141"/>
      <c r="BT88" s="141"/>
      <c r="BU88" s="141"/>
      <c r="BV88" s="141"/>
      <c r="BW88" s="141"/>
      <c r="BX88" s="141"/>
      <c r="BY88" s="141"/>
      <c r="BZ88" s="141"/>
      <c r="CA88" s="141"/>
      <c r="CB88" s="141"/>
      <c r="CC88" s="141"/>
      <c r="CD88" s="141"/>
      <c r="CE88" s="141"/>
      <c r="CF88" s="141"/>
      <c r="CG88" s="141"/>
      <c r="CH88" s="141"/>
      <c r="CI88" s="141"/>
      <c r="CJ88" s="141"/>
      <c r="CK88" s="141"/>
      <c r="CL88" s="141"/>
      <c r="CM88" s="141"/>
      <c r="CN88" s="141"/>
      <c r="CO88" s="141"/>
      <c r="CP88" s="141"/>
      <c r="CQ88" s="141"/>
      <c r="CR88" s="141"/>
      <c r="CS88" s="141"/>
      <c r="CT88" s="141"/>
    </row>
    <row r="89" spans="1:98" ht="13.05" customHeight="1">
      <c r="A89" s="122"/>
      <c r="B89" s="178" t="s">
        <v>90</v>
      </c>
      <c r="C89" s="141" t="s">
        <v>87</v>
      </c>
      <c r="D89" s="141" t="s">
        <v>81</v>
      </c>
      <c r="F89" s="175">
        <f>-'DCF - Financials'!F76</f>
        <v>219.6</v>
      </c>
      <c r="G89" s="175">
        <f>-'DCF - Financials'!G76</f>
        <v>199.3</v>
      </c>
      <c r="H89" s="175">
        <f>-'DCF - Financials'!H76</f>
        <v>396.4</v>
      </c>
      <c r="I89" s="175">
        <f>-'DCF - Financials'!I76</f>
        <v>283.10000000000002</v>
      </c>
      <c r="J89" s="175">
        <f>-'DCF - Financials'!J76</f>
        <v>267.39999999999998</v>
      </c>
      <c r="K89" s="188"/>
      <c r="L89" s="188"/>
      <c r="M89" s="188"/>
      <c r="N89" s="188"/>
      <c r="O89" s="188"/>
      <c r="P89" s="188"/>
      <c r="Q89" s="188"/>
      <c r="R89" s="188"/>
      <c r="S89" s="164"/>
      <c r="T89" s="163">
        <f>IF(NOT(ISBLANK(B89)), 1, 0)</f>
        <v>1</v>
      </c>
      <c r="U89" s="2">
        <v>1</v>
      </c>
      <c r="V89" s="141"/>
      <c r="W89" s="141"/>
      <c r="X89" s="141"/>
      <c r="Y89" s="141"/>
      <c r="Z89" s="141"/>
      <c r="AA89" s="141"/>
      <c r="AB89" s="141"/>
      <c r="AC89" s="141"/>
      <c r="AD89" s="141"/>
      <c r="AE89" s="141"/>
      <c r="AF89" s="141"/>
      <c r="AG89" s="141"/>
      <c r="AH89" s="141"/>
      <c r="AI89" s="141"/>
      <c r="AJ89" s="141"/>
      <c r="AK89" s="141"/>
      <c r="AL89" s="141"/>
      <c r="AM89" s="141"/>
      <c r="AN89" s="141"/>
      <c r="AO89" s="141"/>
      <c r="AP89" s="141"/>
      <c r="AQ89" s="141"/>
      <c r="AR89" s="141"/>
      <c r="AS89" s="141"/>
      <c r="AT89" s="141"/>
      <c r="AU89" s="141"/>
      <c r="AV89" s="141"/>
      <c r="AW89" s="141"/>
      <c r="AX89" s="141"/>
      <c r="AY89" s="141"/>
      <c r="AZ89" s="141"/>
      <c r="BA89" s="141"/>
      <c r="BB89" s="141"/>
      <c r="BC89" s="141"/>
      <c r="BD89" s="141"/>
      <c r="BE89" s="141"/>
      <c r="BF89" s="141"/>
      <c r="BG89" s="141"/>
      <c r="BH89" s="141"/>
      <c r="BI89" s="141"/>
      <c r="BJ89" s="141"/>
      <c r="BK89" s="141"/>
      <c r="BL89" s="141"/>
      <c r="BM89" s="141"/>
      <c r="BN89" s="141"/>
      <c r="BO89" s="141"/>
      <c r="BP89" s="141"/>
      <c r="BQ89" s="141"/>
      <c r="BR89" s="141"/>
      <c r="BS89" s="141"/>
      <c r="BT89" s="141"/>
      <c r="BU89" s="141"/>
      <c r="BV89" s="141"/>
      <c r="BW89" s="141"/>
      <c r="BX89" s="141"/>
      <c r="BY89" s="141"/>
      <c r="BZ89" s="141"/>
      <c r="CA89" s="141"/>
      <c r="CB89" s="141"/>
      <c r="CC89" s="141"/>
      <c r="CD89" s="141"/>
      <c r="CE89" s="141"/>
      <c r="CF89" s="141"/>
      <c r="CG89" s="141"/>
      <c r="CH89" s="141"/>
      <c r="CI89" s="141"/>
      <c r="CJ89" s="141"/>
      <c r="CK89" s="141"/>
      <c r="CL89" s="141"/>
      <c r="CM89" s="141"/>
      <c r="CN89" s="141"/>
      <c r="CO89" s="141"/>
      <c r="CP89" s="141"/>
      <c r="CQ89" s="141"/>
      <c r="CR89" s="141"/>
      <c r="CS89" s="141"/>
      <c r="CT89" s="141"/>
    </row>
    <row r="90" spans="1:98" ht="13.05" customHeight="1">
      <c r="A90" s="122"/>
      <c r="B90" s="178" t="s">
        <v>89</v>
      </c>
      <c r="C90" s="141" t="s">
        <v>87</v>
      </c>
      <c r="D90" s="187" t="s">
        <v>86</v>
      </c>
      <c r="F90" s="175">
        <v>0</v>
      </c>
      <c r="G90" s="175">
        <f>G91-SUM(G87:G89)</f>
        <v>11.200000000000159</v>
      </c>
      <c r="H90" s="175">
        <f>H91-SUM(H87:H89)</f>
        <v>1.1000000000000227</v>
      </c>
      <c r="I90" s="175">
        <f>I91-SUM(I87:I89)</f>
        <v>-298.40000000000009</v>
      </c>
      <c r="J90" s="175">
        <f>J91-SUM(J87:J89)</f>
        <v>186.89999999999998</v>
      </c>
      <c r="K90" s="186">
        <v>0</v>
      </c>
      <c r="L90" s="186">
        <v>0</v>
      </c>
      <c r="M90" s="186">
        <v>0</v>
      </c>
      <c r="N90" s="186">
        <v>0</v>
      </c>
      <c r="O90" s="186">
        <v>0</v>
      </c>
      <c r="P90" s="186">
        <v>0</v>
      </c>
      <c r="Q90" s="186">
        <v>0</v>
      </c>
      <c r="R90" s="186">
        <v>0</v>
      </c>
      <c r="S90" s="164"/>
      <c r="T90" s="163">
        <f>IF(NOT(ISBLANK(B90)), 1, 0)</f>
        <v>1</v>
      </c>
      <c r="U90" s="2">
        <v>1</v>
      </c>
      <c r="V90" s="141"/>
      <c r="W90" s="141"/>
      <c r="X90" s="141"/>
      <c r="Y90" s="141"/>
      <c r="Z90" s="141"/>
      <c r="AA90" s="141"/>
      <c r="AB90" s="141"/>
      <c r="AC90" s="141"/>
      <c r="AD90" s="141"/>
      <c r="AE90" s="141"/>
      <c r="AF90" s="141"/>
      <c r="AG90" s="141"/>
      <c r="AH90" s="141"/>
      <c r="AI90" s="141"/>
      <c r="AJ90" s="141"/>
      <c r="AK90" s="141"/>
      <c r="AL90" s="141"/>
      <c r="AM90" s="141"/>
      <c r="AN90" s="141"/>
      <c r="AO90" s="141"/>
      <c r="AP90" s="141"/>
      <c r="AQ90" s="141"/>
      <c r="AR90" s="141"/>
      <c r="AS90" s="141"/>
      <c r="AT90" s="141"/>
      <c r="AU90" s="141"/>
      <c r="AV90" s="141"/>
      <c r="AW90" s="141"/>
      <c r="AX90" s="141"/>
      <c r="AY90" s="141"/>
      <c r="AZ90" s="141"/>
      <c r="BA90" s="141"/>
      <c r="BB90" s="141"/>
      <c r="BC90" s="141"/>
      <c r="BD90" s="141"/>
      <c r="BE90" s="141"/>
      <c r="BF90" s="141"/>
      <c r="BG90" s="141"/>
      <c r="BH90" s="141"/>
      <c r="BI90" s="141"/>
      <c r="BJ90" s="141"/>
      <c r="BK90" s="141"/>
      <c r="BL90" s="141"/>
      <c r="BM90" s="141"/>
      <c r="BN90" s="141"/>
      <c r="BO90" s="141"/>
      <c r="BP90" s="141"/>
      <c r="BQ90" s="141"/>
      <c r="BR90" s="141"/>
      <c r="BS90" s="141"/>
      <c r="BT90" s="141"/>
      <c r="BU90" s="141"/>
      <c r="BV90" s="141"/>
      <c r="BW90" s="141"/>
      <c r="BX90" s="141"/>
      <c r="BY90" s="141"/>
      <c r="BZ90" s="141"/>
      <c r="CA90" s="141"/>
      <c r="CB90" s="141"/>
      <c r="CC90" s="141"/>
      <c r="CD90" s="141"/>
      <c r="CE90" s="141"/>
      <c r="CF90" s="141"/>
      <c r="CG90" s="141"/>
      <c r="CH90" s="141"/>
      <c r="CI90" s="141"/>
      <c r="CJ90" s="141"/>
      <c r="CK90" s="141"/>
      <c r="CL90" s="141"/>
      <c r="CM90" s="141"/>
      <c r="CN90" s="141"/>
      <c r="CO90" s="141"/>
      <c r="CP90" s="141"/>
      <c r="CQ90" s="141"/>
      <c r="CR90" s="141"/>
      <c r="CS90" s="141"/>
      <c r="CT90" s="141"/>
    </row>
    <row r="91" spans="1:98" ht="13.05" customHeight="1">
      <c r="A91" s="122"/>
      <c r="B91" s="185" t="s">
        <v>88</v>
      </c>
      <c r="C91" s="147" t="s">
        <v>87</v>
      </c>
      <c r="D91" s="147" t="s">
        <v>86</v>
      </c>
      <c r="E91" s="147"/>
      <c r="F91" s="184">
        <f>'DCF - Financials'!F122</f>
        <v>713.9</v>
      </c>
      <c r="G91" s="184">
        <f>'DCF - Financials'!G122</f>
        <v>732.6</v>
      </c>
      <c r="H91" s="184">
        <f>'DCF - Financials'!H122</f>
        <v>919.5</v>
      </c>
      <c r="I91" s="184">
        <f>'DCF - Financials'!I122</f>
        <v>691.4</v>
      </c>
      <c r="J91" s="184">
        <f>'DCF - Financials'!J122</f>
        <v>885.4</v>
      </c>
      <c r="K91" s="183"/>
      <c r="L91" s="183"/>
      <c r="M91" s="183"/>
      <c r="N91" s="183"/>
      <c r="O91" s="183"/>
      <c r="P91" s="183"/>
      <c r="Q91" s="183"/>
      <c r="R91" s="183"/>
      <c r="S91" s="164"/>
      <c r="T91" s="163">
        <f>IF(NOT(ISBLANK(B91)), 1, 0)</f>
        <v>1</v>
      </c>
      <c r="U91" s="2">
        <v>1</v>
      </c>
      <c r="V91" s="141"/>
      <c r="W91" s="141"/>
      <c r="X91" s="141"/>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1"/>
      <c r="AZ91" s="141"/>
      <c r="BA91" s="141"/>
      <c r="BB91" s="141"/>
      <c r="BC91" s="141"/>
      <c r="BD91" s="141"/>
      <c r="BE91" s="141"/>
      <c r="BF91" s="141"/>
      <c r="BG91" s="141"/>
      <c r="BH91" s="141"/>
      <c r="BI91" s="141"/>
      <c r="BJ91" s="141"/>
      <c r="BK91" s="141"/>
      <c r="BL91" s="141"/>
      <c r="BM91" s="141"/>
      <c r="BN91" s="141"/>
      <c r="BO91" s="141"/>
      <c r="BP91" s="141"/>
      <c r="BQ91" s="141"/>
      <c r="BR91" s="141"/>
      <c r="BS91" s="141"/>
      <c r="BT91" s="141"/>
      <c r="BU91" s="141"/>
      <c r="BV91" s="141"/>
      <c r="BW91" s="141"/>
      <c r="BX91" s="141"/>
      <c r="BY91" s="141"/>
      <c r="BZ91" s="141"/>
      <c r="CA91" s="141"/>
      <c r="CB91" s="141"/>
      <c r="CC91" s="141"/>
      <c r="CD91" s="141"/>
      <c r="CE91" s="141"/>
      <c r="CF91" s="141"/>
      <c r="CG91" s="141"/>
      <c r="CH91" s="141"/>
      <c r="CI91" s="141"/>
      <c r="CJ91" s="141"/>
      <c r="CK91" s="141"/>
      <c r="CL91" s="141"/>
      <c r="CM91" s="141"/>
      <c r="CN91" s="141"/>
      <c r="CO91" s="141"/>
      <c r="CP91" s="141"/>
      <c r="CQ91" s="141"/>
      <c r="CR91" s="141"/>
      <c r="CS91" s="141"/>
      <c r="CT91" s="141"/>
    </row>
    <row r="92" spans="1:98" ht="13.05" customHeight="1">
      <c r="A92" s="122"/>
      <c r="F92" s="182"/>
      <c r="G92" s="182"/>
      <c r="H92" s="182"/>
      <c r="I92" s="182"/>
      <c r="J92" s="182"/>
      <c r="K92" s="182"/>
      <c r="L92" s="181"/>
      <c r="M92" s="181"/>
      <c r="N92" s="181"/>
      <c r="O92" s="181"/>
      <c r="P92" s="181"/>
      <c r="Q92" s="181"/>
      <c r="R92" s="181"/>
      <c r="S92" s="164"/>
      <c r="T92" s="163">
        <f>IF(NOT(ISBLANK(B92)), 1, 0)</f>
        <v>0</v>
      </c>
      <c r="U92" s="2">
        <v>0</v>
      </c>
      <c r="V92" s="141"/>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c r="BO92" s="141"/>
      <c r="BP92" s="141"/>
      <c r="BQ92" s="141"/>
      <c r="BR92" s="141"/>
      <c r="BS92" s="141"/>
      <c r="BT92" s="141"/>
      <c r="BU92" s="141"/>
      <c r="BV92" s="141"/>
      <c r="BW92" s="141"/>
      <c r="BX92" s="141"/>
      <c r="BY92" s="141"/>
      <c r="BZ92" s="141"/>
      <c r="CA92" s="141"/>
      <c r="CB92" s="141"/>
      <c r="CC92" s="141"/>
      <c r="CD92" s="141"/>
      <c r="CE92" s="141"/>
      <c r="CF92" s="141"/>
      <c r="CG92" s="141"/>
      <c r="CH92" s="141"/>
      <c r="CI92" s="141"/>
      <c r="CJ92" s="141"/>
      <c r="CK92" s="141"/>
      <c r="CL92" s="141"/>
      <c r="CM92" s="141"/>
      <c r="CN92" s="141"/>
      <c r="CO92" s="141"/>
      <c r="CP92" s="141"/>
      <c r="CQ92" s="141"/>
      <c r="CR92" s="141"/>
      <c r="CS92" s="141"/>
      <c r="CT92" s="141"/>
    </row>
    <row r="93" spans="1:98" ht="13.05" customHeight="1" thickBot="1">
      <c r="A93" s="122"/>
      <c r="B93" s="180" t="s">
        <v>85</v>
      </c>
      <c r="C93" s="179"/>
      <c r="D93" s="179"/>
      <c r="E93" s="179"/>
      <c r="F93" s="179"/>
      <c r="G93" s="179"/>
      <c r="H93" s="179"/>
      <c r="I93" s="179"/>
      <c r="J93" s="179"/>
      <c r="K93" s="179"/>
      <c r="L93" s="179"/>
      <c r="M93" s="179"/>
      <c r="N93" s="179"/>
      <c r="O93" s="179"/>
      <c r="P93" s="179"/>
      <c r="Q93" s="179"/>
      <c r="R93" s="179"/>
      <c r="S93" s="164"/>
      <c r="T93" s="163">
        <f>IF(NOT(ISBLANK(B93)), 1, 0)</f>
        <v>1</v>
      </c>
      <c r="U93" s="2">
        <v>1</v>
      </c>
      <c r="V93" s="141"/>
      <c r="W93" s="141"/>
      <c r="X93" s="141"/>
      <c r="Y93" s="141"/>
      <c r="Z93" s="141"/>
      <c r="AA93" s="141"/>
      <c r="AB93" s="141"/>
      <c r="AC93" s="141"/>
      <c r="AD93" s="141"/>
      <c r="AE93" s="141"/>
      <c r="AF93" s="141"/>
      <c r="AG93" s="141"/>
      <c r="AH93" s="141"/>
      <c r="AI93" s="141"/>
      <c r="AJ93" s="141"/>
      <c r="AK93" s="141"/>
      <c r="AL93" s="141"/>
      <c r="AM93" s="141"/>
      <c r="AN93" s="141"/>
      <c r="AO93" s="141"/>
      <c r="AP93" s="141"/>
      <c r="AQ93" s="141"/>
      <c r="AR93" s="141"/>
      <c r="AS93" s="141"/>
      <c r="AT93" s="141"/>
      <c r="AU93" s="141"/>
      <c r="AV93" s="141"/>
      <c r="AW93" s="141"/>
      <c r="AX93" s="141"/>
      <c r="AY93" s="141"/>
      <c r="AZ93" s="141"/>
      <c r="BA93" s="141"/>
      <c r="BB93" s="141"/>
      <c r="BC93" s="141"/>
      <c r="BD93" s="141"/>
      <c r="BE93" s="141"/>
      <c r="BF93" s="141"/>
      <c r="BG93" s="141"/>
      <c r="BH93" s="141"/>
      <c r="BI93" s="141"/>
      <c r="BJ93" s="141"/>
      <c r="BK93" s="141"/>
      <c r="BL93" s="141"/>
      <c r="BM93" s="141"/>
      <c r="BN93" s="141"/>
      <c r="BO93" s="141"/>
      <c r="BP93" s="141"/>
      <c r="BQ93" s="141"/>
      <c r="BR93" s="141"/>
      <c r="BS93" s="141"/>
      <c r="BT93" s="141"/>
      <c r="BU93" s="141"/>
      <c r="BV93" s="141"/>
      <c r="BW93" s="141"/>
      <c r="BX93" s="141"/>
      <c r="BY93" s="141"/>
      <c r="BZ93" s="141"/>
      <c r="CA93" s="141"/>
      <c r="CB93" s="141"/>
      <c r="CC93" s="141"/>
      <c r="CD93" s="141"/>
      <c r="CE93" s="141"/>
      <c r="CF93" s="141"/>
      <c r="CG93" s="141"/>
      <c r="CH93" s="141"/>
      <c r="CI93" s="141"/>
      <c r="CJ93" s="141"/>
      <c r="CK93" s="141"/>
      <c r="CL93" s="141"/>
      <c r="CM93" s="141"/>
      <c r="CN93" s="141"/>
      <c r="CO93" s="141"/>
      <c r="CP93" s="141"/>
      <c r="CQ93" s="141"/>
      <c r="CR93" s="141"/>
      <c r="CS93" s="141"/>
      <c r="CT93" s="141"/>
    </row>
    <row r="94" spans="1:98" ht="13.05" customHeight="1">
      <c r="A94" s="122"/>
      <c r="B94" s="178" t="s">
        <v>84</v>
      </c>
      <c r="C94" s="141" t="s">
        <v>83</v>
      </c>
      <c r="D94" s="141" t="s">
        <v>81</v>
      </c>
      <c r="F94" s="177">
        <f>'DCF - Financials'!F57/'DCF - Assumptions'!F43</f>
        <v>1.7394105062891341E-2</v>
      </c>
      <c r="G94" s="177">
        <f>'DCF - Financials'!G57/'DCF - Assumptions'!G43</f>
        <v>2.254509018036072E-2</v>
      </c>
      <c r="H94" s="177">
        <f>'DCF - Financials'!H57/'DCF - Assumptions'!H43</f>
        <v>2.132775279398014E-2</v>
      </c>
      <c r="I94" s="177">
        <f>'DCF - Financials'!I57/'DCF - Assumptions'!I43</f>
        <v>1.7244836575095245E-2</v>
      </c>
      <c r="J94" s="177">
        <f>'DCF - Financials'!J57/'DCF - Assumptions'!J43</f>
        <v>1.3826530612244897E-2</v>
      </c>
      <c r="K94" s="176"/>
      <c r="L94" s="176"/>
      <c r="M94" s="176"/>
      <c r="N94" s="176"/>
      <c r="O94" s="176"/>
      <c r="P94" s="176"/>
      <c r="Q94" s="176"/>
      <c r="R94" s="176"/>
      <c r="S94" s="164"/>
      <c r="T94" s="163">
        <f>IF(NOT(ISBLANK(B94)), 1, 0)</f>
        <v>1</v>
      </c>
      <c r="U94" s="2">
        <v>1</v>
      </c>
      <c r="V94" s="141"/>
      <c r="W94" s="141"/>
      <c r="X94" s="141"/>
      <c r="Y94" s="141"/>
      <c r="Z94" s="141"/>
      <c r="AA94" s="141"/>
      <c r="AB94" s="141"/>
      <c r="AC94" s="141"/>
      <c r="AD94" s="141"/>
      <c r="AE94" s="141"/>
      <c r="AF94" s="141"/>
      <c r="AG94" s="141"/>
      <c r="AH94" s="141"/>
      <c r="AI94" s="141"/>
      <c r="AJ94" s="141"/>
      <c r="AK94" s="141"/>
      <c r="AL94" s="141"/>
      <c r="AM94" s="141"/>
      <c r="AN94" s="141"/>
      <c r="AO94" s="141"/>
      <c r="AP94" s="141"/>
      <c r="AQ94" s="141"/>
      <c r="AR94" s="141"/>
      <c r="AS94" s="141"/>
      <c r="AT94" s="141"/>
      <c r="AU94" s="141"/>
      <c r="AV94" s="141"/>
      <c r="AW94" s="141"/>
      <c r="AX94" s="141"/>
      <c r="AY94" s="141"/>
      <c r="AZ94" s="141"/>
      <c r="BA94" s="141"/>
      <c r="BB94" s="141"/>
      <c r="BC94" s="141"/>
      <c r="BD94" s="141"/>
      <c r="BE94" s="141"/>
      <c r="BF94" s="141"/>
      <c r="BG94" s="141"/>
      <c r="BH94" s="141"/>
      <c r="BI94" s="141"/>
      <c r="BJ94" s="141"/>
      <c r="BK94" s="141"/>
      <c r="BL94" s="141"/>
      <c r="BM94" s="141"/>
      <c r="BN94" s="141"/>
      <c r="BO94" s="141"/>
      <c r="BP94" s="141"/>
      <c r="BQ94" s="141"/>
      <c r="BR94" s="141"/>
      <c r="BS94" s="141"/>
      <c r="BT94" s="141"/>
      <c r="BU94" s="141"/>
      <c r="BV94" s="141"/>
      <c r="BW94" s="141"/>
      <c r="BX94" s="141"/>
      <c r="BY94" s="141"/>
      <c r="BZ94" s="141"/>
      <c r="CA94" s="141"/>
      <c r="CB94" s="141"/>
      <c r="CC94" s="141"/>
      <c r="CD94" s="141"/>
      <c r="CE94" s="141"/>
      <c r="CF94" s="141"/>
      <c r="CG94" s="141"/>
      <c r="CH94" s="141"/>
      <c r="CI94" s="141"/>
      <c r="CJ94" s="141"/>
      <c r="CK94" s="141"/>
      <c r="CL94" s="141"/>
      <c r="CM94" s="141"/>
      <c r="CN94" s="141"/>
      <c r="CO94" s="141"/>
      <c r="CP94" s="141"/>
      <c r="CQ94" s="141"/>
      <c r="CR94" s="141"/>
      <c r="CS94" s="141"/>
      <c r="CT94" s="141"/>
    </row>
    <row r="95" spans="1:98" ht="13.05" customHeight="1">
      <c r="A95" s="122"/>
      <c r="B95" s="178" t="s">
        <v>6</v>
      </c>
      <c r="C95" s="141" t="s">
        <v>83</v>
      </c>
      <c r="D95" s="141" t="s">
        <v>81</v>
      </c>
      <c r="F95" s="177">
        <f>-'DCF - Financials'!F41/'DCF - Financials'!F39</f>
        <v>0.30378033512882552</v>
      </c>
      <c r="G95" s="177">
        <f>-'DCF - Financials'!G41/'DCF - Financials'!G39</f>
        <v>0.3420536298234137</v>
      </c>
      <c r="H95" s="177">
        <f>-'DCF - Financials'!H41/'DCF - Financials'!H39</f>
        <v>0.26508139163740796</v>
      </c>
      <c r="I95" s="177">
        <f>-'DCF - Financials'!I41/'DCF - Financials'!I39</f>
        <v>0.22134387351778656</v>
      </c>
      <c r="J95" s="177">
        <f>-'DCF - Financials'!J41/'DCF - Financials'!J39</f>
        <v>0.33394772117962462</v>
      </c>
      <c r="K95" s="176"/>
      <c r="L95" s="176"/>
      <c r="M95" s="176"/>
      <c r="N95" s="176"/>
      <c r="O95" s="176"/>
      <c r="P95" s="176"/>
      <c r="Q95" s="176"/>
      <c r="R95" s="176"/>
      <c r="S95" s="164"/>
      <c r="T95" s="163">
        <f>IF(NOT(ISBLANK(B95)), 1, 0)</f>
        <v>1</v>
      </c>
      <c r="U95" s="2">
        <v>1</v>
      </c>
      <c r="V95" s="141"/>
      <c r="W95" s="141"/>
      <c r="X95" s="141"/>
      <c r="Y95" s="141"/>
      <c r="Z95" s="141"/>
      <c r="AA95" s="141"/>
      <c r="AB95" s="141"/>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41"/>
      <c r="AY95" s="141"/>
      <c r="AZ95" s="141"/>
      <c r="BA95" s="141"/>
      <c r="BB95" s="141"/>
      <c r="BC95" s="141"/>
      <c r="BD95" s="141"/>
      <c r="BE95" s="141"/>
      <c r="BF95" s="141"/>
      <c r="BG95" s="141"/>
      <c r="BH95" s="141"/>
      <c r="BI95" s="141"/>
      <c r="BJ95" s="141"/>
      <c r="BK95" s="141"/>
      <c r="BL95" s="141"/>
      <c r="BM95" s="141"/>
      <c r="BN95" s="141"/>
      <c r="BO95" s="141"/>
      <c r="BP95" s="141"/>
      <c r="BQ95" s="141"/>
      <c r="BR95" s="141"/>
      <c r="BS95" s="141"/>
      <c r="BT95" s="141"/>
      <c r="BU95" s="141"/>
      <c r="BV95" s="141"/>
      <c r="BW95" s="141"/>
      <c r="BX95" s="141"/>
      <c r="BY95" s="141"/>
      <c r="BZ95" s="141"/>
      <c r="CA95" s="141"/>
      <c r="CB95" s="141"/>
      <c r="CC95" s="141"/>
      <c r="CD95" s="141"/>
      <c r="CE95" s="141"/>
      <c r="CF95" s="141"/>
      <c r="CG95" s="141"/>
      <c r="CH95" s="141"/>
      <c r="CI95" s="141"/>
      <c r="CJ95" s="141"/>
      <c r="CK95" s="141"/>
      <c r="CL95" s="141"/>
      <c r="CM95" s="141"/>
      <c r="CN95" s="141"/>
      <c r="CO95" s="141"/>
      <c r="CP95" s="141"/>
      <c r="CQ95" s="141"/>
      <c r="CR95" s="141"/>
      <c r="CS95" s="141"/>
      <c r="CT95" s="141"/>
    </row>
    <row r="96" spans="1:98" s="53" customFormat="1" ht="13.05" customHeight="1">
      <c r="A96" s="122"/>
      <c r="B96" s="156"/>
      <c r="C96" s="141"/>
      <c r="D96" s="141"/>
      <c r="E96" s="141"/>
      <c r="F96" s="175"/>
      <c r="G96" s="175"/>
      <c r="H96" s="175"/>
      <c r="I96" s="175"/>
      <c r="J96" s="175"/>
      <c r="K96" s="174"/>
      <c r="L96" s="174"/>
      <c r="M96" s="174"/>
      <c r="N96" s="174"/>
      <c r="O96" s="174"/>
      <c r="P96" s="174"/>
      <c r="Q96" s="174"/>
      <c r="R96" s="174"/>
      <c r="S96" s="164"/>
      <c r="T96" s="163">
        <f>IF(NOT(ISBLANK(B96)), 1, 0)</f>
        <v>0</v>
      </c>
      <c r="U96" s="2">
        <v>0</v>
      </c>
    </row>
    <row r="97" spans="1:258" ht="13.05" customHeight="1">
      <c r="A97" s="122"/>
      <c r="B97" s="173" t="str">
        <f>'DCF - Financials'!B44</f>
        <v>Basic shares outstanding</v>
      </c>
      <c r="C97" s="147" t="s">
        <v>82</v>
      </c>
      <c r="D97" s="147" t="s">
        <v>81</v>
      </c>
      <c r="E97" s="147"/>
      <c r="F97" s="172">
        <f>'DCF - Financials'!F44</f>
        <v>277.79000000000002</v>
      </c>
      <c r="G97" s="172">
        <f>'DCF - Financials'!G44</f>
        <v>275.7</v>
      </c>
      <c r="H97" s="172">
        <f>'DCF - Financials'!H44</f>
        <v>277.60000000000002</v>
      </c>
      <c r="I97" s="172">
        <f>'DCF - Financials'!I44</f>
        <v>280.60000000000002</v>
      </c>
      <c r="J97" s="172">
        <f>'DCF - Financials'!J44</f>
        <v>285.39999999999998</v>
      </c>
      <c r="K97" s="171">
        <f>J97</f>
        <v>285.39999999999998</v>
      </c>
      <c r="L97" s="171">
        <f>K97</f>
        <v>285.39999999999998</v>
      </c>
      <c r="M97" s="171">
        <f>L97</f>
        <v>285.39999999999998</v>
      </c>
      <c r="N97" s="171">
        <f>M97</f>
        <v>285.39999999999998</v>
      </c>
      <c r="O97" s="171">
        <f>N97</f>
        <v>285.39999999999998</v>
      </c>
      <c r="P97" s="171">
        <f>O97</f>
        <v>285.39999999999998</v>
      </c>
      <c r="Q97" s="171">
        <f>P97</f>
        <v>285.39999999999998</v>
      </c>
      <c r="R97" s="170">
        <f>Q97</f>
        <v>285.39999999999998</v>
      </c>
      <c r="S97" s="164"/>
      <c r="T97" s="163">
        <f>IF(NOT(ISBLANK(B97)), 1, 0)</f>
        <v>1</v>
      </c>
      <c r="U97" s="2">
        <v>1</v>
      </c>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c r="BF97" s="141"/>
      <c r="BG97" s="141"/>
      <c r="BH97" s="141"/>
      <c r="BI97" s="141"/>
      <c r="BJ97" s="141"/>
      <c r="BK97" s="141"/>
      <c r="BL97" s="141"/>
      <c r="BM97" s="141"/>
      <c r="BN97" s="141"/>
      <c r="BO97" s="141"/>
      <c r="BP97" s="141"/>
      <c r="BQ97" s="141"/>
      <c r="BR97" s="141"/>
      <c r="BS97" s="141"/>
      <c r="BT97" s="141"/>
      <c r="BU97" s="141"/>
      <c r="BV97" s="141"/>
      <c r="BW97" s="141"/>
      <c r="BX97" s="141"/>
      <c r="BY97" s="141"/>
      <c r="BZ97" s="141"/>
      <c r="CA97" s="141"/>
      <c r="CB97" s="141"/>
      <c r="CC97" s="141"/>
      <c r="CD97" s="141"/>
      <c r="CE97" s="141"/>
      <c r="CF97" s="141"/>
      <c r="CG97" s="141"/>
      <c r="CH97" s="141"/>
      <c r="CI97" s="141"/>
      <c r="CJ97" s="141"/>
      <c r="CK97" s="141"/>
      <c r="CL97" s="141"/>
      <c r="CM97" s="141"/>
      <c r="CN97" s="141"/>
      <c r="CO97" s="141"/>
      <c r="CP97" s="141"/>
      <c r="CQ97" s="141"/>
      <c r="CR97" s="141"/>
      <c r="CS97" s="141"/>
      <c r="CT97" s="141"/>
    </row>
    <row r="98" spans="1:258" ht="13.05" customHeight="1">
      <c r="A98" s="122"/>
      <c r="B98" s="169" t="str">
        <f>'DCF - Financials'!B45</f>
        <v>Diluted shares outstanding</v>
      </c>
      <c r="C98" s="168" t="s">
        <v>82</v>
      </c>
      <c r="D98" s="168" t="s">
        <v>81</v>
      </c>
      <c r="E98" s="168"/>
      <c r="F98" s="167">
        <f>'DCF - Financials'!F45</f>
        <v>280.37900000000002</v>
      </c>
      <c r="G98" s="167">
        <f>'DCF - Financials'!G45</f>
        <v>277.2</v>
      </c>
      <c r="H98" s="167">
        <f>'DCF - Financials'!H45</f>
        <v>279.3</v>
      </c>
      <c r="I98" s="167">
        <f>'DCF - Financials'!I45</f>
        <v>282.8</v>
      </c>
      <c r="J98" s="167">
        <f>'DCF - Financials'!J45</f>
        <v>288.60000000000002</v>
      </c>
      <c r="K98" s="166">
        <f>J98</f>
        <v>288.60000000000002</v>
      </c>
      <c r="L98" s="166">
        <f>K98</f>
        <v>288.60000000000002</v>
      </c>
      <c r="M98" s="166">
        <f>L98</f>
        <v>288.60000000000002</v>
      </c>
      <c r="N98" s="166">
        <f>M98</f>
        <v>288.60000000000002</v>
      </c>
      <c r="O98" s="166">
        <f>N98</f>
        <v>288.60000000000002</v>
      </c>
      <c r="P98" s="166">
        <f>O98</f>
        <v>288.60000000000002</v>
      </c>
      <c r="Q98" s="166">
        <f>P98</f>
        <v>288.60000000000002</v>
      </c>
      <c r="R98" s="165">
        <f>Q98</f>
        <v>288.60000000000002</v>
      </c>
      <c r="S98" s="164"/>
      <c r="T98" s="163">
        <f>IF(NOT(ISBLANK(B98)), 1, 0)</f>
        <v>1</v>
      </c>
      <c r="U98" s="2">
        <v>1</v>
      </c>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c r="BS98" s="141"/>
      <c r="BT98" s="141"/>
      <c r="BU98" s="141"/>
      <c r="BV98" s="141"/>
      <c r="BW98" s="141"/>
      <c r="BX98" s="141"/>
      <c r="BY98" s="141"/>
      <c r="BZ98" s="141"/>
      <c r="CA98" s="141"/>
      <c r="CB98" s="141"/>
      <c r="CC98" s="141"/>
      <c r="CD98" s="141"/>
      <c r="CE98" s="141"/>
      <c r="CF98" s="141"/>
      <c r="CG98" s="141"/>
      <c r="CH98" s="141"/>
      <c r="CI98" s="141"/>
      <c r="CJ98" s="141"/>
      <c r="CK98" s="141"/>
      <c r="CL98" s="141"/>
      <c r="CM98" s="141"/>
      <c r="CN98" s="141"/>
      <c r="CO98" s="141"/>
      <c r="CP98" s="141"/>
      <c r="CQ98" s="141"/>
      <c r="CR98" s="141"/>
      <c r="CS98" s="141"/>
      <c r="CT98" s="141"/>
    </row>
    <row r="99" spans="1:258" s="1" customFormat="1" ht="11.25" customHeight="1">
      <c r="A99" s="162"/>
      <c r="B99" s="156"/>
      <c r="C99" s="141"/>
      <c r="D99" s="141"/>
      <c r="E99" s="141"/>
      <c r="F99" s="160"/>
      <c r="G99" s="161"/>
      <c r="H99" s="161"/>
      <c r="I99" s="161"/>
      <c r="J99" s="160"/>
      <c r="K99" s="159"/>
      <c r="L99" s="159"/>
      <c r="M99" s="159"/>
      <c r="N99" s="159"/>
      <c r="O99" s="159"/>
      <c r="P99" s="159"/>
      <c r="Q99" s="159"/>
      <c r="R99" s="159"/>
      <c r="S99"/>
      <c r="T99"/>
      <c r="U99"/>
      <c r="CU99" s="141"/>
      <c r="CV99" s="141"/>
      <c r="CW99" s="141"/>
      <c r="CX99" s="141"/>
      <c r="CY99" s="141"/>
      <c r="CZ99" s="141"/>
      <c r="DA99" s="141"/>
      <c r="DB99" s="141"/>
      <c r="DC99" s="141"/>
      <c r="DD99" s="141"/>
      <c r="DE99" s="141"/>
      <c r="DF99" s="141"/>
      <c r="DG99" s="141"/>
      <c r="DH99" s="141"/>
      <c r="DI99" s="141"/>
      <c r="DJ99" s="141"/>
      <c r="DK99" s="141"/>
      <c r="DL99" s="141"/>
      <c r="DM99" s="141"/>
      <c r="DN99" s="141"/>
      <c r="DO99" s="141"/>
      <c r="DP99" s="141"/>
      <c r="DQ99" s="141"/>
      <c r="DR99" s="141"/>
      <c r="DS99" s="141"/>
      <c r="DT99" s="141"/>
      <c r="DU99" s="141"/>
      <c r="DV99" s="141"/>
      <c r="DW99" s="141"/>
      <c r="DX99" s="141"/>
      <c r="DY99" s="141"/>
      <c r="DZ99" s="141"/>
      <c r="EA99" s="141"/>
      <c r="EB99" s="141"/>
      <c r="EC99" s="141"/>
      <c r="ED99" s="141"/>
      <c r="EE99" s="141"/>
      <c r="EF99" s="141"/>
      <c r="EG99" s="141"/>
      <c r="EH99" s="141"/>
      <c r="EI99" s="141"/>
      <c r="EJ99" s="141"/>
      <c r="EK99" s="141"/>
      <c r="EL99" s="141"/>
      <c r="EM99" s="141"/>
      <c r="EN99" s="141"/>
      <c r="EO99" s="141"/>
      <c r="EP99" s="141"/>
      <c r="EQ99" s="141"/>
      <c r="ER99" s="141"/>
      <c r="ES99" s="141"/>
      <c r="ET99" s="141"/>
      <c r="EU99" s="141"/>
      <c r="EV99" s="141"/>
      <c r="EW99" s="141"/>
      <c r="EX99" s="141"/>
      <c r="EY99" s="141"/>
      <c r="EZ99" s="141"/>
      <c r="FA99" s="141"/>
      <c r="FB99" s="141"/>
      <c r="FC99" s="141"/>
      <c r="FD99" s="141"/>
      <c r="FE99" s="141"/>
      <c r="FF99" s="141"/>
      <c r="FG99" s="141"/>
      <c r="FH99" s="141"/>
      <c r="FI99" s="141"/>
      <c r="FJ99" s="141"/>
      <c r="FK99" s="141"/>
      <c r="FL99" s="141"/>
      <c r="FM99" s="141"/>
      <c r="FN99" s="141"/>
      <c r="FO99" s="141"/>
      <c r="FP99" s="141"/>
      <c r="FQ99" s="141"/>
      <c r="FR99" s="141"/>
      <c r="FS99" s="141"/>
      <c r="FT99" s="141"/>
      <c r="FU99" s="141"/>
      <c r="FV99" s="141"/>
      <c r="FW99" s="141"/>
      <c r="FX99" s="141"/>
      <c r="FY99" s="141"/>
      <c r="FZ99" s="141"/>
      <c r="GA99" s="141"/>
      <c r="GB99" s="141"/>
      <c r="GC99" s="141"/>
      <c r="GD99" s="141"/>
      <c r="GE99" s="141"/>
      <c r="GF99" s="141"/>
      <c r="GG99" s="141"/>
      <c r="GH99" s="141"/>
      <c r="GI99" s="141"/>
      <c r="GJ99" s="141"/>
      <c r="GK99" s="141"/>
      <c r="GL99" s="141"/>
      <c r="GM99" s="141"/>
      <c r="GN99" s="141"/>
      <c r="GO99" s="141"/>
      <c r="GP99" s="141"/>
      <c r="GQ99" s="141"/>
      <c r="GR99" s="141"/>
      <c r="GS99" s="141"/>
      <c r="GT99" s="141"/>
      <c r="GU99" s="141"/>
      <c r="GV99" s="141"/>
      <c r="GW99" s="141"/>
      <c r="GX99" s="141"/>
      <c r="GY99" s="141"/>
      <c r="GZ99" s="141"/>
      <c r="HA99" s="141"/>
      <c r="HB99" s="141"/>
      <c r="HC99" s="141"/>
      <c r="HD99" s="141"/>
      <c r="HE99" s="141"/>
      <c r="HF99" s="141"/>
      <c r="HG99" s="141"/>
      <c r="HH99" s="141"/>
      <c r="HI99" s="141"/>
      <c r="HJ99" s="141"/>
      <c r="HK99" s="141"/>
      <c r="HL99" s="141"/>
      <c r="HM99" s="141"/>
      <c r="HN99" s="141"/>
      <c r="HO99" s="141"/>
      <c r="HP99" s="141"/>
      <c r="HQ99" s="141"/>
      <c r="HR99" s="141"/>
      <c r="HS99" s="141"/>
      <c r="HT99" s="141"/>
      <c r="HU99" s="141"/>
      <c r="HV99" s="141"/>
      <c r="HW99" s="141"/>
      <c r="HX99" s="141"/>
      <c r="HY99" s="141"/>
      <c r="HZ99" s="141"/>
      <c r="IA99" s="141"/>
      <c r="IB99" s="141"/>
      <c r="IC99" s="141"/>
      <c r="ID99" s="141"/>
      <c r="IE99" s="141"/>
      <c r="IF99" s="141"/>
      <c r="IG99" s="141"/>
      <c r="IH99" s="141"/>
      <c r="II99" s="141"/>
      <c r="IJ99" s="141"/>
      <c r="IK99" s="141"/>
      <c r="IL99" s="141"/>
      <c r="IM99" s="141"/>
      <c r="IN99" s="141"/>
      <c r="IO99" s="141"/>
      <c r="IP99" s="141"/>
      <c r="IQ99" s="141"/>
      <c r="IR99" s="141"/>
      <c r="IS99" s="141"/>
      <c r="IT99" s="141"/>
      <c r="IU99" s="141"/>
      <c r="IV99" s="141"/>
      <c r="IW99" s="141"/>
      <c r="IX99" s="141"/>
    </row>
    <row r="100" spans="1:258" s="53" customFormat="1" ht="12.75" hidden="1" customHeight="1">
      <c r="A100" s="158"/>
      <c r="B100" s="156"/>
      <c r="C100" s="141"/>
      <c r="D100" s="141"/>
      <c r="E100" s="141"/>
      <c r="F100" s="1"/>
      <c r="G100" s="1"/>
      <c r="H100" s="1"/>
      <c r="I100" s="1"/>
      <c r="J100" s="1"/>
      <c r="K100" s="1"/>
      <c r="L100" s="1"/>
      <c r="M100" s="1"/>
      <c r="N100" s="1"/>
      <c r="O100" s="1"/>
      <c r="P100" s="1"/>
      <c r="Q100" s="1"/>
      <c r="R100" s="1"/>
      <c r="S100"/>
      <c r="T100"/>
      <c r="U100"/>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c r="AU100" s="157"/>
      <c r="AV100" s="157"/>
      <c r="AW100" s="157"/>
      <c r="AX100" s="157"/>
      <c r="AY100" s="157"/>
      <c r="AZ100" s="157"/>
      <c r="BA100" s="157"/>
      <c r="BB100" s="157"/>
      <c r="BC100" s="157"/>
      <c r="BD100" s="157"/>
      <c r="BE100" s="157"/>
      <c r="BF100" s="157"/>
      <c r="BG100" s="157"/>
      <c r="BH100" s="157"/>
      <c r="BI100" s="157"/>
      <c r="BJ100" s="157"/>
      <c r="BK100" s="157"/>
      <c r="BL100" s="157"/>
      <c r="BM100" s="157"/>
      <c r="BN100" s="157"/>
      <c r="BO100" s="157"/>
      <c r="BP100" s="157"/>
      <c r="BQ100" s="157"/>
      <c r="BR100" s="157"/>
      <c r="BS100" s="157"/>
      <c r="BT100" s="157"/>
      <c r="BU100" s="157"/>
      <c r="BV100" s="157"/>
      <c r="BW100" s="157"/>
      <c r="BX100" s="157"/>
      <c r="BY100" s="157"/>
      <c r="BZ100" s="157"/>
      <c r="CA100" s="157"/>
      <c r="CB100" s="157"/>
      <c r="CC100" s="157"/>
      <c r="CD100" s="157"/>
      <c r="CE100" s="157"/>
      <c r="CF100" s="157"/>
      <c r="CG100" s="157"/>
      <c r="CH100" s="157"/>
      <c r="CI100" s="157"/>
      <c r="CJ100" s="157"/>
      <c r="CK100" s="157"/>
      <c r="CL100" s="157"/>
      <c r="CM100" s="157"/>
      <c r="CN100" s="157"/>
      <c r="CO100" s="157"/>
      <c r="CP100" s="157"/>
      <c r="CQ100" s="157"/>
      <c r="CR100" s="157"/>
      <c r="CS100" s="157"/>
      <c r="CT100" s="157"/>
    </row>
    <row r="101" spans="1:258" ht="14.4" hidden="1">
      <c r="B101" s="156"/>
      <c r="F101" s="1"/>
      <c r="G101" s="1"/>
      <c r="H101" s="1"/>
      <c r="I101" s="1"/>
      <c r="J101" s="1"/>
      <c r="K101" s="1"/>
      <c r="L101" s="1"/>
      <c r="M101" s="1"/>
      <c r="N101" s="1"/>
      <c r="O101" s="1"/>
      <c r="P101" s="1"/>
      <c r="Q101" s="1"/>
      <c r="R101" s="1"/>
      <c r="S101"/>
      <c r="T101"/>
      <c r="U101"/>
    </row>
    <row r="102" spans="1:258" ht="14.4" hidden="1">
      <c r="B102" s="156"/>
      <c r="F102" s="1"/>
      <c r="G102" s="1"/>
      <c r="H102" s="1"/>
      <c r="I102" s="1"/>
      <c r="J102" s="1"/>
      <c r="K102" s="1"/>
      <c r="L102" s="1"/>
      <c r="M102" s="1"/>
      <c r="N102" s="1"/>
      <c r="O102" s="1"/>
      <c r="P102" s="1"/>
      <c r="Q102" s="1"/>
      <c r="R102" s="1"/>
      <c r="S102"/>
      <c r="T102"/>
      <c r="U102"/>
    </row>
    <row r="103" spans="1:258" ht="14.4" hidden="1">
      <c r="B103" s="156"/>
      <c r="F103" s="1"/>
      <c r="G103" s="1"/>
      <c r="H103" s="1"/>
      <c r="I103" s="1"/>
      <c r="J103" s="1"/>
      <c r="K103" s="1"/>
      <c r="L103" s="1"/>
      <c r="M103" s="1"/>
      <c r="N103" s="1"/>
      <c r="O103" s="1"/>
      <c r="P103" s="1"/>
      <c r="Q103" s="1"/>
      <c r="R103" s="1"/>
      <c r="S103"/>
      <c r="CI103" s="141"/>
      <c r="CJ103" s="141"/>
      <c r="CK103" s="141"/>
      <c r="CL103" s="141"/>
      <c r="CM103" s="141"/>
      <c r="CN103" s="141"/>
      <c r="CO103" s="141"/>
      <c r="CP103" s="141"/>
      <c r="CQ103" s="141"/>
      <c r="CR103" s="141"/>
      <c r="CS103" s="141"/>
      <c r="CT103" s="141"/>
    </row>
    <row r="104" spans="1:258" ht="14.4" hidden="1">
      <c r="B104" s="156"/>
      <c r="F104" s="1"/>
      <c r="G104" s="1"/>
      <c r="H104" s="1"/>
      <c r="I104" s="1"/>
      <c r="J104" s="1"/>
      <c r="K104" s="1"/>
      <c r="L104" s="1"/>
      <c r="M104" s="1"/>
      <c r="N104" s="1"/>
      <c r="O104" s="1"/>
      <c r="P104" s="1"/>
      <c r="Q104" s="1"/>
      <c r="R104" s="1"/>
      <c r="S104"/>
      <c r="CI104" s="141"/>
      <c r="CJ104" s="141"/>
      <c r="CK104" s="141"/>
      <c r="CL104" s="141"/>
      <c r="CM104" s="141"/>
      <c r="CN104" s="141"/>
      <c r="CO104" s="141"/>
      <c r="CP104" s="141"/>
      <c r="CQ104" s="141"/>
      <c r="CR104" s="141"/>
      <c r="CS104" s="141"/>
      <c r="CT104" s="141"/>
    </row>
    <row r="105" spans="1:258" ht="14.4" hidden="1">
      <c r="B105" s="156"/>
      <c r="F105" s="1"/>
      <c r="G105" s="1"/>
      <c r="H105" s="1"/>
      <c r="I105" s="1"/>
      <c r="J105" s="1"/>
      <c r="K105" s="1"/>
      <c r="L105" s="1"/>
      <c r="M105" s="1"/>
      <c r="N105" s="1"/>
      <c r="O105" s="1"/>
      <c r="P105" s="1"/>
      <c r="Q105" s="1"/>
      <c r="R105" s="1"/>
      <c r="S105"/>
      <c r="CI105" s="141"/>
      <c r="CJ105" s="141"/>
      <c r="CK105" s="141"/>
      <c r="CL105" s="141"/>
      <c r="CM105" s="141"/>
      <c r="CN105" s="141"/>
      <c r="CO105" s="141"/>
      <c r="CP105" s="141"/>
      <c r="CQ105" s="141"/>
      <c r="CR105" s="141"/>
      <c r="CS105" s="141"/>
      <c r="CT105" s="141"/>
    </row>
    <row r="106" spans="1:258" ht="14.4" hidden="1">
      <c r="B106" s="156"/>
      <c r="F106" s="1"/>
      <c r="G106" s="1"/>
      <c r="H106" s="1"/>
      <c r="I106" s="1"/>
      <c r="J106" s="1"/>
      <c r="K106" s="1"/>
      <c r="L106" s="1"/>
      <c r="M106" s="1"/>
      <c r="N106" s="1"/>
      <c r="O106" s="1"/>
      <c r="P106" s="1"/>
      <c r="Q106" s="1"/>
      <c r="R106" s="1"/>
      <c r="S106"/>
      <c r="CI106" s="141"/>
      <c r="CJ106" s="141"/>
      <c r="CK106" s="141"/>
      <c r="CL106" s="141"/>
      <c r="CM106" s="141"/>
      <c r="CN106" s="141"/>
      <c r="CO106" s="141"/>
      <c r="CP106" s="141"/>
      <c r="CQ106" s="141"/>
      <c r="CR106" s="141"/>
      <c r="CS106" s="141"/>
      <c r="CT106" s="141"/>
    </row>
    <row r="107" spans="1:258" ht="14.4" hidden="1">
      <c r="B107" s="156"/>
      <c r="F107" s="1"/>
      <c r="G107" s="1"/>
      <c r="H107" s="1"/>
      <c r="I107" s="1"/>
      <c r="J107" s="1"/>
      <c r="K107" s="1"/>
      <c r="L107" s="1"/>
      <c r="M107" s="1"/>
      <c r="N107" s="1"/>
      <c r="O107" s="1"/>
      <c r="P107" s="1"/>
      <c r="Q107" s="1"/>
      <c r="R107" s="1"/>
      <c r="S107"/>
      <c r="CI107" s="141"/>
      <c r="CJ107" s="141"/>
      <c r="CK107" s="141"/>
      <c r="CL107" s="141"/>
      <c r="CM107" s="141"/>
      <c r="CN107" s="141"/>
      <c r="CO107" s="141"/>
      <c r="CP107" s="141"/>
      <c r="CQ107" s="141"/>
      <c r="CR107" s="141"/>
      <c r="CS107" s="141"/>
      <c r="CT107" s="141"/>
    </row>
    <row r="108" spans="1:258" ht="14.4" hidden="1">
      <c r="B108" s="156"/>
      <c r="F108" s="1"/>
      <c r="G108" s="1"/>
      <c r="H108" s="1"/>
      <c r="I108" s="1"/>
      <c r="J108" s="1"/>
      <c r="K108" s="1"/>
      <c r="L108" s="1"/>
      <c r="M108" s="1"/>
      <c r="N108" s="1"/>
      <c r="O108" s="1"/>
      <c r="P108" s="1"/>
      <c r="Q108" s="1"/>
      <c r="R108" s="1"/>
      <c r="S108"/>
      <c r="CI108" s="141"/>
      <c r="CJ108" s="141"/>
      <c r="CK108" s="141"/>
      <c r="CL108" s="141"/>
      <c r="CM108" s="141"/>
      <c r="CN108" s="141"/>
      <c r="CO108" s="141"/>
      <c r="CP108" s="141"/>
      <c r="CQ108" s="141"/>
      <c r="CR108" s="141"/>
      <c r="CS108" s="141"/>
      <c r="CT108" s="141"/>
    </row>
    <row r="109" spans="1:258" ht="14.4" hidden="1">
      <c r="B109" s="156"/>
      <c r="F109" s="1"/>
      <c r="G109" s="1"/>
      <c r="H109" s="1"/>
      <c r="I109" s="1"/>
      <c r="J109" s="1"/>
      <c r="K109" s="1"/>
      <c r="L109" s="1"/>
      <c r="M109" s="1"/>
      <c r="N109" s="1"/>
      <c r="O109" s="1"/>
      <c r="P109" s="1"/>
      <c r="Q109" s="1"/>
      <c r="R109" s="1"/>
      <c r="S109"/>
      <c r="CI109" s="141"/>
      <c r="CJ109" s="141"/>
      <c r="CK109" s="141"/>
      <c r="CL109" s="141"/>
      <c r="CM109" s="141"/>
      <c r="CN109" s="141"/>
      <c r="CO109" s="141"/>
      <c r="CP109" s="141"/>
      <c r="CQ109" s="141"/>
      <c r="CR109" s="141"/>
      <c r="CS109" s="141"/>
      <c r="CT109" s="141"/>
    </row>
    <row r="110" spans="1:258" ht="14.4" hidden="1">
      <c r="S110"/>
      <c r="T110" s="141"/>
    </row>
    <row r="111" spans="1:258" ht="14.4" hidden="1">
      <c r="S111"/>
    </row>
    <row r="112" spans="1:258" ht="14.4" hidden="1">
      <c r="S112"/>
    </row>
    <row r="113" spans="11:98" ht="14.4" hidden="1">
      <c r="S113"/>
    </row>
    <row r="114" spans="11:98" ht="14.4" hidden="1">
      <c r="S114"/>
    </row>
    <row r="115" spans="11:98" ht="14.4" hidden="1">
      <c r="S115"/>
    </row>
    <row r="116" spans="11:98" ht="14.4" hidden="1">
      <c r="S116"/>
      <c r="T116" s="141"/>
      <c r="U116" s="141"/>
      <c r="V116" s="141"/>
      <c r="W116" s="141"/>
      <c r="X116" s="141"/>
      <c r="Y116" s="141"/>
      <c r="Z116" s="141"/>
      <c r="AA116" s="141"/>
      <c r="AB116" s="141"/>
      <c r="AC116" s="141"/>
      <c r="AD116" s="141"/>
      <c r="AE116" s="141"/>
      <c r="AF116" s="141"/>
      <c r="AG116" s="141"/>
      <c r="AH116" s="141"/>
      <c r="AI116" s="141"/>
      <c r="AJ116" s="141"/>
      <c r="AK116" s="141"/>
      <c r="AL116" s="141"/>
      <c r="AM116" s="141"/>
      <c r="AN116" s="141"/>
      <c r="AO116" s="141"/>
      <c r="AP116" s="141"/>
      <c r="AQ116" s="141"/>
      <c r="AR116" s="141"/>
      <c r="AS116" s="141"/>
      <c r="AT116" s="141"/>
      <c r="AU116" s="141"/>
      <c r="AV116" s="141"/>
      <c r="AW116" s="141"/>
      <c r="AX116" s="141"/>
      <c r="AY116" s="141"/>
      <c r="AZ116" s="141"/>
      <c r="BA116" s="141"/>
      <c r="BB116" s="141"/>
      <c r="BC116" s="141"/>
      <c r="BD116" s="141"/>
      <c r="BE116" s="141"/>
      <c r="BF116" s="141"/>
      <c r="BG116" s="141"/>
      <c r="BH116" s="141"/>
      <c r="BI116" s="141"/>
      <c r="BJ116" s="141"/>
      <c r="BK116" s="141"/>
      <c r="BL116" s="141"/>
      <c r="BM116" s="141"/>
      <c r="BN116" s="141"/>
      <c r="BO116" s="141"/>
      <c r="BP116" s="141"/>
      <c r="BQ116" s="141"/>
      <c r="BR116" s="141"/>
      <c r="BS116" s="141"/>
      <c r="BT116" s="141"/>
      <c r="BU116" s="141"/>
      <c r="BV116" s="141"/>
      <c r="BW116" s="141"/>
      <c r="BX116" s="141"/>
      <c r="BY116" s="141"/>
      <c r="BZ116" s="141"/>
      <c r="CA116" s="141"/>
      <c r="CB116" s="141"/>
      <c r="CC116" s="141"/>
      <c r="CD116" s="141"/>
      <c r="CE116" s="141"/>
      <c r="CF116" s="141"/>
      <c r="CG116" s="141"/>
      <c r="CH116" s="141"/>
      <c r="CI116" s="141"/>
      <c r="CJ116" s="141"/>
      <c r="CK116" s="141"/>
      <c r="CL116" s="141"/>
      <c r="CM116" s="141"/>
      <c r="CN116" s="141"/>
      <c r="CO116" s="141"/>
      <c r="CP116" s="141"/>
      <c r="CQ116" s="141"/>
      <c r="CR116" s="141"/>
      <c r="CS116" s="141"/>
      <c r="CT116" s="141"/>
    </row>
    <row r="117" spans="11:98" ht="14.4" hidden="1">
      <c r="S117"/>
      <c r="T117" s="141"/>
      <c r="U117" s="141"/>
      <c r="V117" s="141"/>
      <c r="W117" s="141"/>
      <c r="X117" s="141"/>
      <c r="Y117" s="141"/>
      <c r="Z117" s="141"/>
      <c r="AA117" s="141"/>
      <c r="AB117" s="141"/>
      <c r="AC117" s="141"/>
      <c r="AD117" s="141"/>
      <c r="AE117" s="141"/>
      <c r="AF117" s="141"/>
      <c r="AG117" s="141"/>
      <c r="AH117" s="141"/>
      <c r="AI117" s="141"/>
      <c r="AJ117" s="141"/>
      <c r="AK117" s="141"/>
      <c r="AL117" s="141"/>
      <c r="AM117" s="141"/>
      <c r="AN117" s="141"/>
      <c r="AO117" s="141"/>
      <c r="AP117" s="141"/>
      <c r="AQ117" s="141"/>
      <c r="AR117" s="141"/>
      <c r="AS117" s="141"/>
      <c r="AT117" s="141"/>
      <c r="AU117" s="141"/>
      <c r="AV117" s="141"/>
      <c r="AW117" s="141"/>
      <c r="AX117" s="141"/>
      <c r="AY117" s="141"/>
      <c r="AZ117" s="141"/>
      <c r="BA117" s="141"/>
      <c r="BB117" s="141"/>
      <c r="BC117" s="141"/>
      <c r="BD117" s="141"/>
      <c r="BE117" s="141"/>
      <c r="BF117" s="141"/>
      <c r="BG117" s="141"/>
      <c r="BH117" s="141"/>
      <c r="BI117" s="141"/>
      <c r="BJ117" s="141"/>
      <c r="BK117" s="141"/>
      <c r="BL117" s="141"/>
      <c r="BM117" s="141"/>
      <c r="BN117" s="141"/>
      <c r="BO117" s="141"/>
      <c r="BP117" s="141"/>
      <c r="BQ117" s="141"/>
      <c r="BR117" s="141"/>
      <c r="BS117" s="141"/>
      <c r="BT117" s="141"/>
      <c r="BU117" s="141"/>
      <c r="BV117" s="141"/>
      <c r="BW117" s="141"/>
      <c r="BX117" s="141"/>
      <c r="BY117" s="141"/>
      <c r="BZ117" s="141"/>
      <c r="CA117" s="141"/>
      <c r="CB117" s="141"/>
      <c r="CC117" s="141"/>
      <c r="CD117" s="141"/>
      <c r="CE117" s="141"/>
      <c r="CF117" s="141"/>
      <c r="CG117" s="141"/>
      <c r="CH117" s="141"/>
      <c r="CI117" s="141"/>
      <c r="CJ117" s="141"/>
      <c r="CK117" s="141"/>
      <c r="CL117" s="141"/>
      <c r="CM117" s="141"/>
      <c r="CN117" s="141"/>
      <c r="CO117" s="141"/>
      <c r="CP117" s="141"/>
      <c r="CQ117" s="141"/>
      <c r="CR117" s="141"/>
      <c r="CS117" s="141"/>
      <c r="CT117" s="141"/>
    </row>
    <row r="118" spans="11:98" ht="14.4" hidden="1">
      <c r="S118"/>
      <c r="T118" s="141"/>
      <c r="U118" s="141"/>
      <c r="V118" s="141"/>
      <c r="W118" s="141"/>
      <c r="X118" s="141"/>
      <c r="Y118" s="141"/>
      <c r="Z118" s="141"/>
      <c r="AA118" s="141"/>
      <c r="AB118" s="141"/>
      <c r="AC118" s="141"/>
      <c r="AD118" s="141"/>
      <c r="AE118" s="141"/>
      <c r="AF118" s="141"/>
      <c r="AG118" s="141"/>
      <c r="AH118" s="141"/>
      <c r="AI118" s="141"/>
      <c r="AJ118" s="141"/>
      <c r="AK118" s="141"/>
      <c r="AL118" s="141"/>
      <c r="AM118" s="141"/>
      <c r="AN118" s="141"/>
      <c r="AO118" s="141"/>
      <c r="AP118" s="141"/>
      <c r="AQ118" s="141"/>
      <c r="AR118" s="141"/>
      <c r="AS118" s="141"/>
      <c r="AT118" s="141"/>
      <c r="AU118" s="141"/>
      <c r="AV118" s="141"/>
      <c r="AW118" s="141"/>
      <c r="AX118" s="141"/>
      <c r="AY118" s="141"/>
      <c r="AZ118" s="141"/>
      <c r="BA118" s="141"/>
      <c r="BB118" s="141"/>
      <c r="BC118" s="141"/>
      <c r="BD118" s="141"/>
      <c r="BE118" s="141"/>
      <c r="BF118" s="141"/>
      <c r="BG118" s="141"/>
      <c r="BH118" s="141"/>
      <c r="BI118" s="141"/>
      <c r="BJ118" s="141"/>
      <c r="BK118" s="141"/>
      <c r="BL118" s="141"/>
      <c r="BM118" s="141"/>
      <c r="BN118" s="141"/>
      <c r="BO118" s="141"/>
      <c r="BP118" s="141"/>
      <c r="BQ118" s="141"/>
      <c r="BR118" s="141"/>
      <c r="BS118" s="141"/>
      <c r="BT118" s="141"/>
      <c r="BU118" s="141"/>
      <c r="BV118" s="141"/>
      <c r="BW118" s="141"/>
      <c r="BX118" s="141"/>
      <c r="BY118" s="141"/>
      <c r="BZ118" s="141"/>
      <c r="CA118" s="141"/>
      <c r="CB118" s="141"/>
      <c r="CC118" s="141"/>
      <c r="CD118" s="141"/>
      <c r="CE118" s="141"/>
      <c r="CF118" s="141"/>
      <c r="CG118" s="141"/>
      <c r="CH118" s="141"/>
      <c r="CI118" s="141"/>
      <c r="CJ118" s="141"/>
      <c r="CK118" s="141"/>
      <c r="CL118" s="141"/>
      <c r="CM118" s="141"/>
      <c r="CN118" s="141"/>
      <c r="CO118" s="141"/>
      <c r="CP118" s="141"/>
      <c r="CQ118" s="141"/>
      <c r="CR118" s="141"/>
      <c r="CS118" s="141"/>
      <c r="CT118" s="141"/>
    </row>
    <row r="119" spans="11:98" ht="14.4" hidden="1">
      <c r="S119"/>
      <c r="T119" s="141"/>
      <c r="U119" s="141"/>
      <c r="V119" s="141"/>
      <c r="W119" s="141"/>
      <c r="X119" s="141"/>
      <c r="Y119" s="141"/>
      <c r="Z119" s="141"/>
      <c r="AA119" s="141"/>
      <c r="AB119" s="141"/>
      <c r="AC119" s="141"/>
      <c r="AD119" s="141"/>
      <c r="AE119" s="141"/>
      <c r="AF119" s="141"/>
      <c r="AG119" s="141"/>
      <c r="AH119" s="141"/>
      <c r="AI119" s="141"/>
      <c r="AJ119" s="141"/>
      <c r="AK119" s="141"/>
      <c r="AL119" s="141"/>
      <c r="AM119" s="141"/>
      <c r="AN119" s="141"/>
      <c r="AO119" s="141"/>
      <c r="AP119" s="141"/>
      <c r="AQ119" s="141"/>
      <c r="AR119" s="141"/>
      <c r="AS119" s="141"/>
      <c r="AT119" s="141"/>
      <c r="AU119" s="141"/>
      <c r="AV119" s="141"/>
      <c r="AW119" s="141"/>
      <c r="AX119" s="141"/>
      <c r="AY119" s="141"/>
      <c r="AZ119" s="141"/>
      <c r="BA119" s="141"/>
      <c r="BB119" s="141"/>
      <c r="BC119" s="141"/>
      <c r="BD119" s="141"/>
      <c r="BE119" s="141"/>
      <c r="BF119" s="141"/>
      <c r="BG119" s="141"/>
      <c r="BH119" s="141"/>
      <c r="BI119" s="141"/>
      <c r="BJ119" s="141"/>
      <c r="BK119" s="141"/>
      <c r="BL119" s="141"/>
      <c r="BM119" s="141"/>
      <c r="BN119" s="141"/>
      <c r="BO119" s="141"/>
      <c r="BP119" s="141"/>
      <c r="BQ119" s="141"/>
      <c r="BR119" s="141"/>
      <c r="BS119" s="141"/>
      <c r="BT119" s="141"/>
      <c r="BU119" s="141"/>
      <c r="BV119" s="141"/>
      <c r="BW119" s="141"/>
      <c r="BX119" s="141"/>
      <c r="BY119" s="141"/>
      <c r="BZ119" s="141"/>
      <c r="CA119" s="141"/>
      <c r="CB119" s="141"/>
      <c r="CC119" s="141"/>
      <c r="CD119" s="141"/>
      <c r="CE119" s="141"/>
      <c r="CF119" s="141"/>
      <c r="CG119" s="141"/>
      <c r="CH119" s="141"/>
      <c r="CI119" s="141"/>
      <c r="CJ119" s="141"/>
      <c r="CK119" s="141"/>
      <c r="CL119" s="141"/>
      <c r="CM119" s="141"/>
      <c r="CN119" s="141"/>
      <c r="CO119" s="141"/>
      <c r="CP119" s="141"/>
      <c r="CQ119" s="141"/>
      <c r="CR119" s="141"/>
      <c r="CS119" s="141"/>
      <c r="CT119" s="141"/>
    </row>
    <row r="120" spans="11:98" ht="14.4" hidden="1">
      <c r="S120"/>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1"/>
      <c r="AZ120" s="141"/>
      <c r="BA120" s="141"/>
      <c r="BB120" s="141"/>
      <c r="BC120" s="141"/>
      <c r="BD120" s="141"/>
      <c r="BE120" s="141"/>
      <c r="BF120" s="141"/>
      <c r="BG120" s="141"/>
      <c r="BH120" s="141"/>
      <c r="BI120" s="141"/>
      <c r="BJ120" s="141"/>
      <c r="BK120" s="141"/>
      <c r="BL120" s="141"/>
      <c r="BM120" s="141"/>
      <c r="BN120" s="141"/>
      <c r="BO120" s="141"/>
      <c r="BP120" s="141"/>
      <c r="BQ120" s="141"/>
      <c r="BR120" s="141"/>
      <c r="BS120" s="141"/>
      <c r="BT120" s="141"/>
      <c r="BU120" s="141"/>
      <c r="BV120" s="141"/>
      <c r="BW120" s="141"/>
      <c r="BX120" s="141"/>
      <c r="BY120" s="141"/>
      <c r="BZ120" s="141"/>
      <c r="CA120" s="141"/>
      <c r="CB120" s="141"/>
      <c r="CC120" s="141"/>
      <c r="CD120" s="141"/>
      <c r="CE120" s="141"/>
      <c r="CF120" s="141"/>
      <c r="CG120" s="141"/>
      <c r="CH120" s="141"/>
      <c r="CI120" s="141"/>
      <c r="CJ120" s="141"/>
      <c r="CK120" s="141"/>
      <c r="CL120" s="141"/>
      <c r="CM120" s="141"/>
      <c r="CN120" s="141"/>
      <c r="CO120" s="141"/>
      <c r="CP120" s="141"/>
      <c r="CQ120" s="141"/>
      <c r="CR120" s="141"/>
      <c r="CS120" s="141"/>
      <c r="CT120" s="141"/>
    </row>
    <row r="121" spans="11:98" ht="14.4" hidden="1">
      <c r="S121"/>
      <c r="T121" s="141"/>
      <c r="U121" s="141"/>
      <c r="V121" s="141"/>
      <c r="W121" s="141"/>
      <c r="X121" s="141"/>
      <c r="Y121" s="141"/>
      <c r="Z121" s="141"/>
      <c r="AA121" s="141"/>
      <c r="AB121" s="141"/>
      <c r="AC121" s="141"/>
      <c r="AD121" s="141"/>
      <c r="AE121" s="141"/>
      <c r="AF121" s="141"/>
      <c r="AG121" s="141"/>
      <c r="AH121" s="141"/>
      <c r="AI121" s="141"/>
      <c r="AJ121" s="141"/>
      <c r="AK121" s="141"/>
      <c r="AL121" s="141"/>
      <c r="AM121" s="141"/>
      <c r="AN121" s="141"/>
      <c r="AO121" s="141"/>
      <c r="AP121" s="141"/>
      <c r="AQ121" s="141"/>
      <c r="AR121" s="141"/>
      <c r="AS121" s="141"/>
      <c r="AT121" s="141"/>
      <c r="AU121" s="141"/>
      <c r="AV121" s="141"/>
      <c r="AW121" s="141"/>
      <c r="AX121" s="141"/>
      <c r="AY121" s="141"/>
      <c r="AZ121" s="141"/>
      <c r="BA121" s="141"/>
      <c r="BB121" s="141"/>
      <c r="BC121" s="141"/>
      <c r="BD121" s="141"/>
      <c r="BE121" s="141"/>
      <c r="BF121" s="141"/>
      <c r="BG121" s="141"/>
      <c r="BH121" s="141"/>
      <c r="BI121" s="141"/>
      <c r="BJ121" s="141"/>
      <c r="BK121" s="141"/>
      <c r="BL121" s="141"/>
      <c r="BM121" s="141"/>
      <c r="BN121" s="141"/>
      <c r="BO121" s="141"/>
      <c r="BP121" s="141"/>
      <c r="BQ121" s="141"/>
      <c r="BR121" s="141"/>
      <c r="BS121" s="141"/>
      <c r="BT121" s="141"/>
      <c r="BU121" s="141"/>
      <c r="BV121" s="141"/>
      <c r="BW121" s="141"/>
      <c r="BX121" s="141"/>
      <c r="BY121" s="141"/>
      <c r="BZ121" s="141"/>
      <c r="CA121" s="141"/>
      <c r="CB121" s="141"/>
      <c r="CC121" s="141"/>
      <c r="CD121" s="141"/>
      <c r="CE121" s="141"/>
      <c r="CF121" s="141"/>
      <c r="CG121" s="141"/>
      <c r="CH121" s="141"/>
      <c r="CI121" s="141"/>
      <c r="CJ121" s="141"/>
      <c r="CK121" s="141"/>
      <c r="CL121" s="141"/>
      <c r="CM121" s="141"/>
      <c r="CN121" s="141"/>
      <c r="CO121" s="141"/>
      <c r="CP121" s="141"/>
      <c r="CQ121" s="141"/>
      <c r="CR121" s="141"/>
      <c r="CS121" s="141"/>
      <c r="CT121" s="141"/>
    </row>
    <row r="122" spans="11:98" ht="14.4" hidden="1">
      <c r="S122"/>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1"/>
      <c r="AP122" s="141"/>
      <c r="AQ122" s="141"/>
      <c r="AR122" s="141"/>
      <c r="AS122" s="141"/>
      <c r="AT122" s="141"/>
      <c r="AU122" s="141"/>
      <c r="AV122" s="141"/>
      <c r="AW122" s="141"/>
      <c r="AX122" s="141"/>
      <c r="AY122" s="141"/>
      <c r="AZ122" s="141"/>
      <c r="BA122" s="141"/>
      <c r="BB122" s="141"/>
      <c r="BC122" s="141"/>
      <c r="BD122" s="141"/>
      <c r="BE122" s="141"/>
      <c r="BF122" s="141"/>
      <c r="BG122" s="141"/>
      <c r="BH122" s="141"/>
      <c r="BI122" s="141"/>
      <c r="BJ122" s="141"/>
      <c r="BK122" s="141"/>
      <c r="BL122" s="141"/>
      <c r="BM122" s="141"/>
      <c r="BN122" s="141"/>
      <c r="BO122" s="141"/>
      <c r="BP122" s="141"/>
      <c r="BQ122" s="141"/>
      <c r="BR122" s="141"/>
      <c r="BS122" s="141"/>
      <c r="BT122" s="141"/>
      <c r="BU122" s="141"/>
      <c r="BV122" s="141"/>
      <c r="BW122" s="141"/>
      <c r="BX122" s="141"/>
      <c r="BY122" s="141"/>
      <c r="BZ122" s="141"/>
      <c r="CA122" s="141"/>
      <c r="CB122" s="141"/>
      <c r="CC122" s="141"/>
      <c r="CD122" s="141"/>
      <c r="CE122" s="141"/>
      <c r="CF122" s="141"/>
      <c r="CG122" s="141"/>
      <c r="CH122" s="141"/>
      <c r="CI122" s="141"/>
      <c r="CJ122" s="141"/>
      <c r="CK122" s="141"/>
      <c r="CL122" s="141"/>
      <c r="CM122" s="141"/>
      <c r="CN122" s="141"/>
      <c r="CO122" s="141"/>
      <c r="CP122" s="141"/>
      <c r="CQ122" s="141"/>
      <c r="CR122" s="141"/>
      <c r="CS122" s="141"/>
      <c r="CT122" s="141"/>
    </row>
    <row r="123" spans="11:98" ht="14.4" hidden="1">
      <c r="S123"/>
      <c r="T123" s="141"/>
      <c r="U123" s="141"/>
      <c r="V123" s="141"/>
      <c r="W123" s="141"/>
      <c r="X123" s="141"/>
      <c r="Y123" s="141"/>
      <c r="Z123" s="141"/>
      <c r="AA123" s="141"/>
      <c r="AB123" s="141"/>
      <c r="AC123" s="141"/>
      <c r="AD123" s="141"/>
      <c r="AE123" s="141"/>
      <c r="AF123" s="141"/>
      <c r="AG123" s="141"/>
      <c r="AH123" s="141"/>
      <c r="AI123" s="141"/>
      <c r="AJ123" s="141"/>
      <c r="AK123" s="141"/>
      <c r="AL123" s="141"/>
      <c r="AM123" s="141"/>
      <c r="AN123" s="141"/>
      <c r="AO123" s="141"/>
      <c r="AP123" s="141"/>
      <c r="AQ123" s="141"/>
      <c r="AR123" s="141"/>
      <c r="AS123" s="141"/>
      <c r="AT123" s="141"/>
      <c r="AU123" s="141"/>
      <c r="AV123" s="141"/>
      <c r="AW123" s="141"/>
      <c r="AX123" s="141"/>
      <c r="AY123" s="141"/>
      <c r="AZ123" s="141"/>
      <c r="BA123" s="141"/>
      <c r="BB123" s="141"/>
      <c r="BC123" s="141"/>
      <c r="BD123" s="141"/>
      <c r="BE123" s="141"/>
      <c r="BF123" s="141"/>
      <c r="BG123" s="141"/>
      <c r="BH123" s="141"/>
      <c r="BI123" s="141"/>
      <c r="BJ123" s="141"/>
      <c r="BK123" s="141"/>
      <c r="BL123" s="141"/>
      <c r="BM123" s="141"/>
      <c r="BN123" s="141"/>
      <c r="BO123" s="141"/>
      <c r="BP123" s="141"/>
      <c r="BQ123" s="141"/>
      <c r="BR123" s="141"/>
      <c r="BS123" s="141"/>
      <c r="BT123" s="141"/>
      <c r="BU123" s="141"/>
      <c r="BV123" s="141"/>
      <c r="BW123" s="141"/>
      <c r="BX123" s="141"/>
      <c r="BY123" s="141"/>
      <c r="BZ123" s="141"/>
      <c r="CA123" s="141"/>
      <c r="CB123" s="141"/>
      <c r="CC123" s="141"/>
      <c r="CD123" s="141"/>
      <c r="CE123" s="141"/>
      <c r="CF123" s="141"/>
      <c r="CG123" s="141"/>
      <c r="CH123" s="141"/>
      <c r="CI123" s="141"/>
      <c r="CJ123" s="141"/>
      <c r="CK123" s="141"/>
      <c r="CL123" s="141"/>
      <c r="CM123" s="141"/>
      <c r="CN123" s="141"/>
      <c r="CO123" s="141"/>
      <c r="CP123" s="141"/>
      <c r="CQ123" s="141"/>
      <c r="CR123" s="141"/>
      <c r="CS123" s="141"/>
      <c r="CT123" s="141"/>
    </row>
    <row r="124" spans="11:98" ht="14.4" hidden="1">
      <c r="S124"/>
      <c r="T124" s="141"/>
      <c r="U124" s="141"/>
      <c r="V124" s="141"/>
      <c r="W124" s="141"/>
      <c r="X124" s="141"/>
      <c r="Y124" s="141"/>
      <c r="Z124" s="141"/>
      <c r="AA124" s="141"/>
      <c r="AB124" s="141"/>
      <c r="AC124" s="141"/>
      <c r="AD124" s="141"/>
      <c r="AE124" s="141"/>
      <c r="AF124" s="141"/>
      <c r="AG124" s="141"/>
      <c r="AH124" s="141"/>
      <c r="AI124" s="141"/>
      <c r="AJ124" s="141"/>
      <c r="AK124" s="141"/>
      <c r="AL124" s="141"/>
      <c r="AM124" s="141"/>
      <c r="AN124" s="141"/>
      <c r="AO124" s="141"/>
      <c r="AP124" s="141"/>
      <c r="AQ124" s="141"/>
      <c r="AR124" s="141"/>
      <c r="AS124" s="141"/>
      <c r="AT124" s="141"/>
      <c r="AU124" s="141"/>
      <c r="AV124" s="141"/>
      <c r="AW124" s="141"/>
      <c r="AX124" s="141"/>
      <c r="AY124" s="141"/>
      <c r="AZ124" s="141"/>
      <c r="BA124" s="141"/>
      <c r="BB124" s="141"/>
      <c r="BC124" s="141"/>
      <c r="BD124" s="141"/>
      <c r="BE124" s="141"/>
      <c r="BF124" s="141"/>
      <c r="BG124" s="141"/>
      <c r="BH124" s="141"/>
      <c r="BI124" s="141"/>
      <c r="BJ124" s="141"/>
      <c r="BK124" s="141"/>
      <c r="BL124" s="141"/>
      <c r="BM124" s="141"/>
      <c r="BN124" s="141"/>
      <c r="BO124" s="141"/>
      <c r="BP124" s="141"/>
      <c r="BQ124" s="141"/>
      <c r="BR124" s="141"/>
      <c r="BS124" s="141"/>
      <c r="BT124" s="141"/>
      <c r="BU124" s="141"/>
      <c r="BV124" s="141"/>
      <c r="BW124" s="141"/>
      <c r="BX124" s="141"/>
      <c r="BY124" s="141"/>
      <c r="BZ124" s="141"/>
      <c r="CA124" s="141"/>
      <c r="CB124" s="141"/>
      <c r="CC124" s="141"/>
      <c r="CD124" s="141"/>
      <c r="CE124" s="141"/>
      <c r="CF124" s="141"/>
      <c r="CG124" s="141"/>
      <c r="CH124" s="141"/>
      <c r="CI124" s="141"/>
      <c r="CJ124" s="141"/>
      <c r="CK124" s="141"/>
      <c r="CL124" s="141"/>
      <c r="CM124" s="141"/>
      <c r="CN124" s="141"/>
      <c r="CO124" s="141"/>
      <c r="CP124" s="141"/>
      <c r="CQ124" s="141"/>
      <c r="CR124" s="141"/>
      <c r="CS124" s="141"/>
      <c r="CT124" s="141"/>
    </row>
    <row r="125" spans="11:98" ht="14.4" hidden="1">
      <c r="S125"/>
      <c r="T125" s="141"/>
      <c r="U125" s="141"/>
      <c r="V125" s="141"/>
      <c r="W125" s="141"/>
      <c r="X125" s="141"/>
      <c r="Y125" s="141"/>
      <c r="Z125" s="141"/>
      <c r="AA125" s="141"/>
      <c r="AB125" s="141"/>
      <c r="AC125" s="141"/>
      <c r="AD125" s="141"/>
      <c r="AE125" s="141"/>
      <c r="AF125" s="141"/>
      <c r="AG125" s="141"/>
      <c r="AH125" s="141"/>
      <c r="AI125" s="141"/>
      <c r="AJ125" s="141"/>
      <c r="AK125" s="141"/>
      <c r="AL125" s="141"/>
      <c r="AM125" s="141"/>
      <c r="AN125" s="141"/>
      <c r="AO125" s="141"/>
      <c r="AP125" s="141"/>
      <c r="AQ125" s="141"/>
      <c r="AR125" s="141"/>
      <c r="AS125" s="141"/>
      <c r="AT125" s="141"/>
      <c r="AU125" s="141"/>
      <c r="AV125" s="141"/>
      <c r="AW125" s="141"/>
      <c r="AX125" s="141"/>
      <c r="AY125" s="141"/>
      <c r="AZ125" s="141"/>
      <c r="BA125" s="141"/>
      <c r="BB125" s="141"/>
      <c r="BC125" s="141"/>
      <c r="BD125" s="141"/>
      <c r="BE125" s="141"/>
      <c r="BF125" s="141"/>
      <c r="BG125" s="141"/>
      <c r="BH125" s="141"/>
      <c r="BI125" s="141"/>
      <c r="BJ125" s="141"/>
      <c r="BK125" s="141"/>
      <c r="BL125" s="141"/>
      <c r="BM125" s="141"/>
      <c r="BN125" s="141"/>
      <c r="BO125" s="141"/>
      <c r="BP125" s="141"/>
      <c r="BQ125" s="141"/>
      <c r="BR125" s="141"/>
      <c r="BS125" s="141"/>
      <c r="BT125" s="141"/>
      <c r="BU125" s="141"/>
      <c r="BV125" s="141"/>
      <c r="BW125" s="141"/>
      <c r="BX125" s="141"/>
      <c r="BY125" s="141"/>
      <c r="BZ125" s="141"/>
      <c r="CA125" s="141"/>
      <c r="CB125" s="141"/>
      <c r="CC125" s="141"/>
      <c r="CD125" s="141"/>
      <c r="CE125" s="141"/>
      <c r="CF125" s="141"/>
      <c r="CG125" s="141"/>
      <c r="CH125" s="141"/>
      <c r="CI125" s="141"/>
      <c r="CJ125" s="141"/>
      <c r="CK125" s="141"/>
      <c r="CL125" s="141"/>
      <c r="CM125" s="141"/>
      <c r="CN125" s="141"/>
      <c r="CO125" s="141"/>
      <c r="CP125" s="141"/>
      <c r="CQ125" s="141"/>
      <c r="CR125" s="141"/>
      <c r="CS125" s="141"/>
      <c r="CT125" s="141"/>
    </row>
    <row r="126" spans="11:98" ht="14.4" hidden="1">
      <c r="K126" s="141" t="e">
        <f>'DCF - Assumptions'!#REF!*'DCF - Financials'!K12</f>
        <v>#REF!</v>
      </c>
      <c r="S126"/>
      <c r="T126" s="141"/>
      <c r="U126" s="141"/>
      <c r="V126" s="141"/>
      <c r="W126" s="141"/>
      <c r="X126" s="141"/>
      <c r="Y126" s="141"/>
      <c r="Z126" s="141"/>
      <c r="AA126" s="141"/>
      <c r="AB126" s="141"/>
      <c r="AC126" s="141"/>
      <c r="AD126" s="141"/>
      <c r="AE126" s="141"/>
      <c r="AF126" s="141"/>
      <c r="AG126" s="141"/>
      <c r="AH126" s="141"/>
      <c r="AI126" s="141"/>
      <c r="AJ126" s="141"/>
      <c r="AK126" s="141"/>
      <c r="AL126" s="141"/>
      <c r="AM126" s="141"/>
      <c r="AN126" s="141"/>
      <c r="AO126" s="141"/>
      <c r="AP126" s="141"/>
      <c r="AQ126" s="141"/>
      <c r="AR126" s="141"/>
      <c r="AS126" s="141"/>
      <c r="AT126" s="141"/>
      <c r="AU126" s="141"/>
      <c r="AV126" s="141"/>
      <c r="AW126" s="141"/>
      <c r="AX126" s="141"/>
      <c r="AY126" s="141"/>
      <c r="AZ126" s="141"/>
      <c r="BA126" s="141"/>
      <c r="BB126" s="141"/>
      <c r="BC126" s="141"/>
      <c r="BD126" s="141"/>
      <c r="BE126" s="141"/>
      <c r="BF126" s="141"/>
      <c r="BG126" s="141"/>
      <c r="BH126" s="141"/>
      <c r="BI126" s="141"/>
      <c r="BJ126" s="141"/>
      <c r="BK126" s="141"/>
      <c r="BL126" s="141"/>
      <c r="BM126" s="141"/>
      <c r="BN126" s="141"/>
      <c r="BO126" s="141"/>
      <c r="BP126" s="141"/>
      <c r="BQ126" s="141"/>
      <c r="BR126" s="141"/>
      <c r="BS126" s="141"/>
      <c r="BT126" s="141"/>
      <c r="BU126" s="141"/>
      <c r="BV126" s="141"/>
      <c r="BW126" s="141"/>
      <c r="BX126" s="141"/>
      <c r="BY126" s="141"/>
      <c r="BZ126" s="141"/>
      <c r="CA126" s="141"/>
      <c r="CB126" s="141"/>
      <c r="CC126" s="141"/>
      <c r="CD126" s="141"/>
      <c r="CE126" s="141"/>
      <c r="CF126" s="141"/>
      <c r="CG126" s="141"/>
      <c r="CH126" s="141"/>
      <c r="CI126" s="141"/>
      <c r="CJ126" s="141"/>
      <c r="CK126" s="141"/>
      <c r="CL126" s="141"/>
      <c r="CM126" s="141"/>
      <c r="CN126" s="141"/>
      <c r="CO126" s="141"/>
      <c r="CP126" s="141"/>
      <c r="CQ126" s="141"/>
      <c r="CR126" s="141"/>
      <c r="CS126" s="141"/>
      <c r="CT126" s="141"/>
    </row>
    <row r="127" spans="11:98" ht="14.4" hidden="1">
      <c r="S127"/>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141"/>
      <c r="AV127" s="141"/>
      <c r="AW127" s="141"/>
      <c r="AX127" s="141"/>
      <c r="AY127" s="141"/>
      <c r="AZ127" s="141"/>
      <c r="BA127" s="141"/>
      <c r="BB127" s="141"/>
      <c r="BC127" s="141"/>
      <c r="BD127" s="141"/>
      <c r="BE127" s="141"/>
      <c r="BF127" s="141"/>
      <c r="BG127" s="141"/>
      <c r="BH127" s="141"/>
      <c r="BI127" s="141"/>
      <c r="BJ127" s="141"/>
      <c r="BK127" s="141"/>
      <c r="BL127" s="141"/>
      <c r="BM127" s="141"/>
      <c r="BN127" s="141"/>
      <c r="BO127" s="141"/>
      <c r="BP127" s="141"/>
      <c r="BQ127" s="141"/>
      <c r="BR127" s="141"/>
      <c r="BS127" s="141"/>
      <c r="BT127" s="141"/>
      <c r="BU127" s="141"/>
      <c r="BV127" s="141"/>
      <c r="BW127" s="141"/>
      <c r="BX127" s="141"/>
      <c r="BY127" s="141"/>
      <c r="BZ127" s="141"/>
      <c r="CA127" s="141"/>
      <c r="CB127" s="141"/>
      <c r="CC127" s="141"/>
      <c r="CD127" s="141"/>
      <c r="CE127" s="141"/>
      <c r="CF127" s="141"/>
      <c r="CG127" s="141"/>
      <c r="CH127" s="141"/>
      <c r="CI127" s="141"/>
      <c r="CJ127" s="141"/>
      <c r="CK127" s="141"/>
      <c r="CL127" s="141"/>
      <c r="CM127" s="141"/>
      <c r="CN127" s="141"/>
      <c r="CO127" s="141"/>
      <c r="CP127" s="141"/>
      <c r="CQ127" s="141"/>
      <c r="CR127" s="141"/>
      <c r="CS127" s="141"/>
      <c r="CT127" s="141"/>
    </row>
    <row r="128" spans="11:98" ht="14.4" hidden="1">
      <c r="K128" s="141">
        <v>1744</v>
      </c>
      <c r="S128"/>
      <c r="T128" s="141"/>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c r="AP128" s="141"/>
      <c r="AQ128" s="141"/>
      <c r="AR128" s="141"/>
      <c r="AS128" s="141"/>
      <c r="AT128" s="141"/>
      <c r="AU128" s="141"/>
      <c r="AV128" s="141"/>
      <c r="AW128" s="141"/>
      <c r="AX128" s="141"/>
      <c r="AY128" s="141"/>
      <c r="AZ128" s="141"/>
      <c r="BA128" s="141"/>
      <c r="BB128" s="141"/>
      <c r="BC128" s="141"/>
      <c r="BD128" s="141"/>
      <c r="BE128" s="141"/>
      <c r="BF128" s="141"/>
      <c r="BG128" s="141"/>
      <c r="BH128" s="141"/>
      <c r="BI128" s="141"/>
      <c r="BJ128" s="141"/>
      <c r="BK128" s="141"/>
      <c r="BL128" s="141"/>
      <c r="BM128" s="141"/>
      <c r="BN128" s="141"/>
      <c r="BO128" s="141"/>
      <c r="BP128" s="141"/>
      <c r="BQ128" s="141"/>
      <c r="BR128" s="141"/>
      <c r="BS128" s="141"/>
      <c r="BT128" s="141"/>
      <c r="BU128" s="141"/>
      <c r="BV128" s="141"/>
      <c r="BW128" s="141"/>
      <c r="BX128" s="141"/>
      <c r="BY128" s="141"/>
      <c r="BZ128" s="141"/>
      <c r="CA128" s="141"/>
      <c r="CB128" s="141"/>
      <c r="CC128" s="141"/>
      <c r="CD128" s="141"/>
      <c r="CE128" s="141"/>
      <c r="CF128" s="141"/>
      <c r="CG128" s="141"/>
      <c r="CH128" s="141"/>
      <c r="CI128" s="141"/>
      <c r="CJ128" s="141"/>
      <c r="CK128" s="141"/>
      <c r="CL128" s="141"/>
      <c r="CM128" s="141"/>
      <c r="CN128" s="141"/>
      <c r="CO128" s="141"/>
      <c r="CP128" s="141"/>
      <c r="CQ128" s="141"/>
      <c r="CR128" s="141"/>
      <c r="CS128" s="141"/>
      <c r="CT128" s="141"/>
    </row>
    <row r="129" spans="11:98" ht="14.4" hidden="1">
      <c r="K129" s="141">
        <f>$J$129</f>
        <v>0</v>
      </c>
      <c r="L129" s="141">
        <f>$J$129</f>
        <v>0</v>
      </c>
      <c r="S129"/>
      <c r="T129" s="141"/>
      <c r="U129" s="141"/>
      <c r="V129" s="141"/>
      <c r="W129" s="141"/>
      <c r="X129" s="141"/>
      <c r="Y129" s="141"/>
      <c r="Z129" s="141"/>
      <c r="AA129" s="141"/>
      <c r="AB129" s="141"/>
      <c r="AC129" s="141"/>
      <c r="AD129" s="141"/>
      <c r="AE129" s="141"/>
      <c r="AF129" s="141"/>
      <c r="AG129" s="141"/>
      <c r="AH129" s="141"/>
      <c r="AI129" s="141"/>
      <c r="AJ129" s="141"/>
      <c r="AK129" s="141"/>
      <c r="AL129" s="141"/>
      <c r="AM129" s="141"/>
      <c r="AN129" s="141"/>
      <c r="AO129" s="141"/>
      <c r="AP129" s="141"/>
      <c r="AQ129" s="141"/>
      <c r="AR129" s="141"/>
      <c r="AS129" s="141"/>
      <c r="AT129" s="141"/>
      <c r="AU129" s="141"/>
      <c r="AV129" s="141"/>
      <c r="AW129" s="141"/>
      <c r="AX129" s="141"/>
      <c r="AY129" s="141"/>
      <c r="AZ129" s="141"/>
      <c r="BA129" s="141"/>
      <c r="BB129" s="141"/>
      <c r="BC129" s="141"/>
      <c r="BD129" s="141"/>
      <c r="BE129" s="141"/>
      <c r="BF129" s="141"/>
      <c r="BG129" s="141"/>
      <c r="BH129" s="141"/>
      <c r="BI129" s="141"/>
      <c r="BJ129" s="141"/>
      <c r="BK129" s="141"/>
      <c r="BL129" s="141"/>
      <c r="BM129" s="141"/>
      <c r="BN129" s="141"/>
      <c r="BO129" s="141"/>
      <c r="BP129" s="141"/>
      <c r="BQ129" s="141"/>
      <c r="BR129" s="141"/>
      <c r="BS129" s="141"/>
      <c r="BT129" s="141"/>
      <c r="BU129" s="141"/>
      <c r="BV129" s="141"/>
      <c r="BW129" s="141"/>
      <c r="BX129" s="141"/>
      <c r="BY129" s="141"/>
      <c r="BZ129" s="141"/>
      <c r="CA129" s="141"/>
      <c r="CB129" s="141"/>
      <c r="CC129" s="141"/>
      <c r="CD129" s="141"/>
      <c r="CE129" s="141"/>
      <c r="CF129" s="141"/>
      <c r="CG129" s="141"/>
      <c r="CH129" s="141"/>
      <c r="CI129" s="141"/>
      <c r="CJ129" s="141"/>
      <c r="CK129" s="141"/>
      <c r="CL129" s="141"/>
      <c r="CM129" s="141"/>
      <c r="CN129" s="141"/>
      <c r="CO129" s="141"/>
      <c r="CP129" s="141"/>
      <c r="CQ129" s="141"/>
      <c r="CR129" s="141"/>
      <c r="CS129" s="141"/>
      <c r="CT129" s="141"/>
    </row>
    <row r="130" spans="11:98" ht="14.4" hidden="1">
      <c r="L130" s="155" t="e">
        <f>K130+#REF!</f>
        <v>#REF!</v>
      </c>
      <c r="S130"/>
      <c r="T130" s="141"/>
      <c r="U130" s="141"/>
      <c r="V130" s="141"/>
      <c r="W130" s="141"/>
      <c r="X130" s="141"/>
      <c r="Y130" s="141"/>
      <c r="Z130" s="141"/>
      <c r="AA130" s="141"/>
      <c r="AB130" s="141"/>
      <c r="AC130" s="141"/>
      <c r="AD130" s="141"/>
      <c r="AE130" s="141"/>
      <c r="AF130" s="141"/>
      <c r="AG130" s="141"/>
      <c r="AH130" s="141"/>
      <c r="AI130" s="141"/>
      <c r="AJ130" s="141"/>
      <c r="AK130" s="141"/>
      <c r="AL130" s="141"/>
      <c r="AM130" s="141"/>
      <c r="AN130" s="141"/>
      <c r="AO130" s="141"/>
      <c r="AP130" s="141"/>
      <c r="AQ130" s="141"/>
      <c r="AR130" s="141"/>
      <c r="AS130" s="141"/>
      <c r="AT130" s="141"/>
      <c r="AU130" s="141"/>
      <c r="AV130" s="141"/>
      <c r="AW130" s="141"/>
      <c r="AX130" s="141"/>
      <c r="AY130" s="141"/>
      <c r="AZ130" s="141"/>
      <c r="BA130" s="141"/>
      <c r="BB130" s="141"/>
      <c r="BC130" s="141"/>
      <c r="BD130" s="141"/>
      <c r="BE130" s="141"/>
      <c r="BF130" s="141"/>
      <c r="BG130" s="141"/>
      <c r="BH130" s="141"/>
      <c r="BI130" s="141"/>
      <c r="BJ130" s="141"/>
      <c r="BK130" s="141"/>
      <c r="BL130" s="141"/>
      <c r="BM130" s="141"/>
      <c r="BN130" s="141"/>
      <c r="BO130" s="141"/>
      <c r="BP130" s="141"/>
      <c r="BQ130" s="141"/>
      <c r="BR130" s="141"/>
      <c r="BS130" s="141"/>
      <c r="BT130" s="141"/>
      <c r="BU130" s="141"/>
      <c r="BV130" s="141"/>
      <c r="BW130" s="141"/>
      <c r="BX130" s="141"/>
      <c r="BY130" s="141"/>
      <c r="BZ130" s="141"/>
      <c r="CA130" s="141"/>
      <c r="CB130" s="141"/>
      <c r="CC130" s="141"/>
      <c r="CD130" s="141"/>
      <c r="CE130" s="141"/>
      <c r="CF130" s="141"/>
      <c r="CG130" s="141"/>
      <c r="CH130" s="141"/>
      <c r="CI130" s="141"/>
      <c r="CJ130" s="141"/>
      <c r="CK130" s="141"/>
      <c r="CL130" s="141"/>
      <c r="CM130" s="141"/>
      <c r="CN130" s="141"/>
      <c r="CO130" s="141"/>
      <c r="CP130" s="141"/>
      <c r="CQ130" s="141"/>
      <c r="CR130" s="141"/>
      <c r="CS130" s="141"/>
      <c r="CT130" s="141"/>
    </row>
    <row r="131" spans="11:98" ht="14.4" hidden="1">
      <c r="K131" s="154">
        <f>J131+K97</f>
        <v>285.39999999999998</v>
      </c>
      <c r="L131" s="154">
        <f>K131</f>
        <v>285.39999999999998</v>
      </c>
      <c r="S131"/>
      <c r="T131" s="141"/>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1"/>
      <c r="AZ131" s="141"/>
      <c r="BA131" s="141"/>
      <c r="BB131" s="141"/>
      <c r="BC131" s="141"/>
      <c r="BD131" s="141"/>
      <c r="BE131" s="141"/>
      <c r="BF131" s="141"/>
      <c r="BG131" s="141"/>
      <c r="BH131" s="141"/>
      <c r="BI131" s="141"/>
      <c r="BJ131" s="141"/>
      <c r="BK131" s="141"/>
      <c r="BL131" s="141"/>
      <c r="BM131" s="141"/>
      <c r="BN131" s="141"/>
      <c r="BO131" s="141"/>
      <c r="BP131" s="141"/>
      <c r="BQ131" s="141"/>
      <c r="BR131" s="141"/>
      <c r="BS131" s="141"/>
      <c r="BT131" s="141"/>
      <c r="BU131" s="141"/>
      <c r="BV131" s="141"/>
      <c r="BW131" s="141"/>
      <c r="BX131" s="141"/>
      <c r="BY131" s="141"/>
      <c r="BZ131" s="141"/>
      <c r="CA131" s="141"/>
      <c r="CB131" s="141"/>
      <c r="CC131" s="141"/>
      <c r="CD131" s="141"/>
      <c r="CE131" s="141"/>
      <c r="CF131" s="141"/>
      <c r="CG131" s="141"/>
      <c r="CH131" s="141"/>
      <c r="CI131" s="141"/>
      <c r="CJ131" s="141"/>
      <c r="CK131" s="141"/>
      <c r="CL131" s="141"/>
      <c r="CM131" s="141"/>
      <c r="CN131" s="141"/>
      <c r="CO131" s="141"/>
      <c r="CP131" s="141"/>
      <c r="CQ131" s="141"/>
      <c r="CR131" s="141"/>
      <c r="CS131" s="141"/>
      <c r="CT131" s="141"/>
    </row>
    <row r="132" spans="11:98" ht="14.4" hidden="1">
      <c r="S132"/>
      <c r="T132" s="141"/>
      <c r="U132" s="141"/>
      <c r="V132" s="141"/>
      <c r="W132" s="141"/>
      <c r="X132" s="141"/>
      <c r="Y132" s="141"/>
      <c r="Z132" s="141"/>
      <c r="AA132" s="141"/>
      <c r="AB132" s="141"/>
      <c r="AC132" s="141"/>
      <c r="AD132" s="141"/>
      <c r="AE132" s="141"/>
      <c r="AF132" s="141"/>
      <c r="AG132" s="141"/>
      <c r="AH132" s="141"/>
      <c r="AI132" s="141"/>
      <c r="AJ132" s="141"/>
      <c r="AK132" s="141"/>
      <c r="AL132" s="141"/>
      <c r="AM132" s="141"/>
      <c r="AN132" s="141"/>
      <c r="AO132" s="141"/>
      <c r="AP132" s="141"/>
      <c r="AQ132" s="141"/>
      <c r="AR132" s="141"/>
      <c r="AS132" s="141"/>
      <c r="AT132" s="141"/>
      <c r="AU132" s="141"/>
      <c r="AV132" s="141"/>
      <c r="AW132" s="141"/>
      <c r="AX132" s="141"/>
      <c r="AY132" s="141"/>
      <c r="AZ132" s="141"/>
      <c r="BA132" s="141"/>
      <c r="BB132" s="141"/>
      <c r="BC132" s="141"/>
      <c r="BD132" s="141"/>
      <c r="BE132" s="141"/>
      <c r="BF132" s="141"/>
      <c r="BG132" s="141"/>
      <c r="BH132" s="141"/>
      <c r="BI132" s="141"/>
      <c r="BJ132" s="141"/>
      <c r="BK132" s="141"/>
      <c r="BL132" s="141"/>
      <c r="BM132" s="141"/>
      <c r="BN132" s="141"/>
      <c r="BO132" s="141"/>
      <c r="BP132" s="141"/>
      <c r="BQ132" s="141"/>
      <c r="BR132" s="141"/>
      <c r="BS132" s="141"/>
      <c r="BT132" s="141"/>
      <c r="BU132" s="141"/>
      <c r="BV132" s="141"/>
      <c r="BW132" s="141"/>
      <c r="BX132" s="141"/>
      <c r="BY132" s="141"/>
      <c r="BZ132" s="141"/>
      <c r="CA132" s="141"/>
      <c r="CB132" s="141"/>
      <c r="CC132" s="141"/>
      <c r="CD132" s="141"/>
      <c r="CE132" s="141"/>
      <c r="CF132" s="141"/>
      <c r="CG132" s="141"/>
      <c r="CH132" s="141"/>
      <c r="CI132" s="141"/>
      <c r="CJ132" s="141"/>
      <c r="CK132" s="141"/>
      <c r="CL132" s="141"/>
      <c r="CM132" s="141"/>
      <c r="CN132" s="141"/>
      <c r="CO132" s="141"/>
      <c r="CP132" s="141"/>
      <c r="CQ132" s="141"/>
      <c r="CR132" s="141"/>
      <c r="CS132" s="141"/>
      <c r="CT132" s="141"/>
    </row>
    <row r="133" spans="11:98" ht="14.4" hidden="1">
      <c r="S133"/>
      <c r="T133" s="141"/>
      <c r="U133" s="141"/>
      <c r="V133" s="141"/>
      <c r="W133" s="141"/>
      <c r="X133" s="141"/>
      <c r="Y133" s="141"/>
      <c r="Z133" s="141"/>
      <c r="AA133" s="141"/>
      <c r="AB133" s="141"/>
      <c r="AC133" s="141"/>
      <c r="AD133" s="141"/>
      <c r="AE133" s="141"/>
      <c r="AF133" s="141"/>
      <c r="AG133" s="141"/>
      <c r="AH133" s="141"/>
      <c r="AI133" s="141"/>
      <c r="AJ133" s="141"/>
      <c r="AK133" s="141"/>
      <c r="AL133" s="141"/>
      <c r="AM133" s="141"/>
      <c r="AN133" s="141"/>
      <c r="AO133" s="141"/>
      <c r="AP133" s="141"/>
      <c r="AQ133" s="141"/>
      <c r="AR133" s="141"/>
      <c r="AS133" s="141"/>
      <c r="AT133" s="141"/>
      <c r="AU133" s="141"/>
      <c r="AV133" s="141"/>
      <c r="AW133" s="141"/>
      <c r="AX133" s="141"/>
      <c r="AY133" s="141"/>
      <c r="AZ133" s="141"/>
      <c r="BA133" s="141"/>
      <c r="BB133" s="141"/>
      <c r="BC133" s="141"/>
      <c r="BD133" s="141"/>
      <c r="BE133" s="141"/>
      <c r="BF133" s="141"/>
      <c r="BG133" s="141"/>
      <c r="BH133" s="141"/>
      <c r="BI133" s="141"/>
      <c r="BJ133" s="141"/>
      <c r="BK133" s="141"/>
      <c r="BL133" s="141"/>
      <c r="BM133" s="141"/>
      <c r="BN133" s="141"/>
      <c r="BO133" s="141"/>
      <c r="BP133" s="141"/>
      <c r="BQ133" s="141"/>
      <c r="BR133" s="141"/>
      <c r="BS133" s="141"/>
      <c r="BT133" s="141"/>
      <c r="BU133" s="141"/>
      <c r="BV133" s="141"/>
      <c r="BW133" s="141"/>
      <c r="BX133" s="141"/>
      <c r="BY133" s="141"/>
      <c r="BZ133" s="141"/>
      <c r="CA133" s="141"/>
      <c r="CB133" s="141"/>
      <c r="CC133" s="141"/>
      <c r="CD133" s="141"/>
      <c r="CE133" s="141"/>
      <c r="CF133" s="141"/>
      <c r="CG133" s="141"/>
      <c r="CH133" s="141"/>
      <c r="CI133" s="141"/>
      <c r="CJ133" s="141"/>
      <c r="CK133" s="141"/>
      <c r="CL133" s="141"/>
      <c r="CM133" s="141"/>
      <c r="CN133" s="141"/>
      <c r="CO133" s="141"/>
      <c r="CP133" s="141"/>
      <c r="CQ133" s="141"/>
      <c r="CR133" s="141"/>
      <c r="CS133" s="141"/>
      <c r="CT133" s="141"/>
    </row>
    <row r="134" spans="11:98" ht="14.4" hidden="1">
      <c r="S134"/>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1"/>
      <c r="BA134" s="141"/>
      <c r="BB134" s="141"/>
      <c r="BC134" s="141"/>
      <c r="BD134" s="141"/>
      <c r="BE134" s="141"/>
      <c r="BF134" s="141"/>
      <c r="BG134" s="141"/>
      <c r="BH134" s="141"/>
      <c r="BI134" s="141"/>
      <c r="BJ134" s="141"/>
      <c r="BK134" s="141"/>
      <c r="BL134" s="141"/>
      <c r="BM134" s="141"/>
      <c r="BN134" s="141"/>
      <c r="BO134" s="141"/>
      <c r="BP134" s="141"/>
      <c r="BQ134" s="141"/>
      <c r="BR134" s="141"/>
      <c r="BS134" s="141"/>
      <c r="BT134" s="141"/>
      <c r="BU134" s="141"/>
      <c r="BV134" s="141"/>
      <c r="BW134" s="141"/>
      <c r="BX134" s="141"/>
      <c r="BY134" s="141"/>
      <c r="BZ134" s="141"/>
      <c r="CA134" s="141"/>
      <c r="CB134" s="141"/>
      <c r="CC134" s="141"/>
      <c r="CD134" s="141"/>
      <c r="CE134" s="141"/>
      <c r="CF134" s="141"/>
      <c r="CG134" s="141"/>
      <c r="CH134" s="141"/>
      <c r="CI134" s="141"/>
      <c r="CJ134" s="141"/>
      <c r="CK134" s="141"/>
      <c r="CL134" s="141"/>
      <c r="CM134" s="141"/>
      <c r="CN134" s="141"/>
      <c r="CO134" s="141"/>
      <c r="CP134" s="141"/>
      <c r="CQ134" s="141"/>
      <c r="CR134" s="141"/>
      <c r="CS134" s="141"/>
      <c r="CT134" s="141"/>
    </row>
    <row r="135" spans="11:98" ht="14.4" hidden="1">
      <c r="S135"/>
      <c r="T135" s="141"/>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41"/>
      <c r="AV135" s="141"/>
      <c r="AW135" s="141"/>
      <c r="AX135" s="141"/>
      <c r="AY135" s="141"/>
      <c r="AZ135" s="141"/>
      <c r="BA135" s="141"/>
      <c r="BB135" s="141"/>
      <c r="BC135" s="141"/>
      <c r="BD135" s="141"/>
      <c r="BE135" s="141"/>
      <c r="BF135" s="141"/>
      <c r="BG135" s="141"/>
      <c r="BH135" s="141"/>
      <c r="BI135" s="141"/>
      <c r="BJ135" s="141"/>
      <c r="BK135" s="141"/>
      <c r="BL135" s="141"/>
      <c r="BM135" s="141"/>
      <c r="BN135" s="141"/>
      <c r="BO135" s="141"/>
      <c r="BP135" s="141"/>
      <c r="BQ135" s="141"/>
      <c r="BR135" s="141"/>
      <c r="BS135" s="141"/>
      <c r="BT135" s="141"/>
      <c r="BU135" s="141"/>
      <c r="BV135" s="141"/>
      <c r="BW135" s="141"/>
      <c r="BX135" s="141"/>
      <c r="BY135" s="141"/>
      <c r="BZ135" s="141"/>
      <c r="CA135" s="141"/>
      <c r="CB135" s="141"/>
      <c r="CC135" s="141"/>
      <c r="CD135" s="141"/>
      <c r="CE135" s="141"/>
      <c r="CF135" s="141"/>
      <c r="CG135" s="141"/>
      <c r="CH135" s="141"/>
      <c r="CI135" s="141"/>
      <c r="CJ135" s="141"/>
      <c r="CK135" s="141"/>
      <c r="CL135" s="141"/>
      <c r="CM135" s="141"/>
      <c r="CN135" s="141"/>
      <c r="CO135" s="141"/>
      <c r="CP135" s="141"/>
      <c r="CQ135" s="141"/>
      <c r="CR135" s="141"/>
      <c r="CS135" s="141"/>
      <c r="CT135" s="141"/>
    </row>
    <row r="136" spans="11:98" ht="14.4" hidden="1">
      <c r="S136"/>
      <c r="T136" s="141"/>
      <c r="U136" s="141"/>
      <c r="V136" s="141"/>
      <c r="W136" s="141"/>
      <c r="X136" s="141"/>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1"/>
      <c r="AT136" s="141"/>
      <c r="AU136" s="141"/>
      <c r="AV136" s="141"/>
      <c r="AW136" s="141"/>
      <c r="AX136" s="141"/>
      <c r="AY136" s="141"/>
      <c r="AZ136" s="141"/>
      <c r="BA136" s="141"/>
      <c r="BB136" s="141"/>
      <c r="BC136" s="141"/>
      <c r="BD136" s="141"/>
      <c r="BE136" s="141"/>
      <c r="BF136" s="141"/>
      <c r="BG136" s="141"/>
      <c r="BH136" s="141"/>
      <c r="BI136" s="141"/>
      <c r="BJ136" s="141"/>
      <c r="BK136" s="141"/>
      <c r="BL136" s="141"/>
      <c r="BM136" s="141"/>
      <c r="BN136" s="141"/>
      <c r="BO136" s="141"/>
      <c r="BP136" s="141"/>
      <c r="BQ136" s="141"/>
      <c r="BR136" s="141"/>
      <c r="BS136" s="141"/>
      <c r="BT136" s="141"/>
      <c r="BU136" s="141"/>
      <c r="BV136" s="141"/>
      <c r="BW136" s="141"/>
      <c r="BX136" s="141"/>
      <c r="BY136" s="141"/>
      <c r="BZ136" s="141"/>
      <c r="CA136" s="141"/>
      <c r="CB136" s="141"/>
      <c r="CC136" s="141"/>
      <c r="CD136" s="141"/>
      <c r="CE136" s="141"/>
      <c r="CF136" s="141"/>
      <c r="CG136" s="141"/>
      <c r="CH136" s="141"/>
      <c r="CI136" s="141"/>
      <c r="CJ136" s="141"/>
      <c r="CK136" s="141"/>
      <c r="CL136" s="141"/>
      <c r="CM136" s="141"/>
      <c r="CN136" s="141"/>
      <c r="CO136" s="141"/>
      <c r="CP136" s="141"/>
      <c r="CQ136" s="141"/>
      <c r="CR136" s="141"/>
      <c r="CS136" s="141"/>
      <c r="CT136" s="141"/>
    </row>
    <row r="137" spans="11:98" ht="14.4" hidden="1">
      <c r="S137"/>
      <c r="T137" s="141"/>
      <c r="U137" s="141"/>
      <c r="V137" s="141"/>
      <c r="W137" s="141"/>
      <c r="X137" s="141"/>
      <c r="Y137" s="141"/>
      <c r="Z137" s="141"/>
      <c r="AA137" s="141"/>
      <c r="AB137" s="141"/>
      <c r="AC137" s="141"/>
      <c r="AD137" s="141"/>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1"/>
      <c r="AZ137" s="141"/>
      <c r="BA137" s="141"/>
      <c r="BB137" s="141"/>
      <c r="BC137" s="141"/>
      <c r="BD137" s="141"/>
      <c r="BE137" s="141"/>
      <c r="BF137" s="141"/>
      <c r="BG137" s="141"/>
      <c r="BH137" s="141"/>
      <c r="BI137" s="141"/>
      <c r="BJ137" s="141"/>
      <c r="BK137" s="141"/>
      <c r="BL137" s="141"/>
      <c r="BM137" s="141"/>
      <c r="BN137" s="141"/>
      <c r="BO137" s="141"/>
      <c r="BP137" s="141"/>
      <c r="BQ137" s="141"/>
      <c r="BR137" s="141"/>
      <c r="BS137" s="141"/>
      <c r="BT137" s="141"/>
      <c r="BU137" s="141"/>
      <c r="BV137" s="141"/>
      <c r="BW137" s="141"/>
      <c r="BX137" s="141"/>
      <c r="BY137" s="141"/>
      <c r="BZ137" s="141"/>
      <c r="CA137" s="141"/>
      <c r="CB137" s="141"/>
      <c r="CC137" s="141"/>
      <c r="CD137" s="141"/>
      <c r="CE137" s="141"/>
      <c r="CF137" s="141"/>
      <c r="CG137" s="141"/>
      <c r="CH137" s="141"/>
      <c r="CI137" s="141"/>
      <c r="CJ137" s="141"/>
      <c r="CK137" s="141"/>
      <c r="CL137" s="141"/>
      <c r="CM137" s="141"/>
      <c r="CN137" s="141"/>
      <c r="CO137" s="141"/>
      <c r="CP137" s="141"/>
      <c r="CQ137" s="141"/>
      <c r="CR137" s="141"/>
      <c r="CS137" s="141"/>
      <c r="CT137" s="141"/>
    </row>
    <row r="138" spans="11:98" ht="14.4" hidden="1">
      <c r="S138"/>
      <c r="T138" s="141"/>
      <c r="U138" s="141"/>
      <c r="V138" s="141"/>
      <c r="W138" s="141"/>
      <c r="X138" s="141"/>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1"/>
      <c r="AZ138" s="141"/>
      <c r="BA138" s="141"/>
      <c r="BB138" s="141"/>
      <c r="BC138" s="141"/>
      <c r="BD138" s="141"/>
      <c r="BE138" s="141"/>
      <c r="BF138" s="141"/>
      <c r="BG138" s="141"/>
      <c r="BH138" s="141"/>
      <c r="BI138" s="141"/>
      <c r="BJ138" s="141"/>
      <c r="BK138" s="141"/>
      <c r="BL138" s="141"/>
      <c r="BM138" s="141"/>
      <c r="BN138" s="141"/>
      <c r="BO138" s="141"/>
      <c r="BP138" s="141"/>
      <c r="BQ138" s="141"/>
      <c r="BR138" s="141"/>
      <c r="BS138" s="141"/>
      <c r="BT138" s="141"/>
      <c r="BU138" s="141"/>
      <c r="BV138" s="141"/>
      <c r="BW138" s="141"/>
      <c r="BX138" s="141"/>
      <c r="BY138" s="141"/>
      <c r="BZ138" s="141"/>
      <c r="CA138" s="141"/>
      <c r="CB138" s="141"/>
      <c r="CC138" s="141"/>
      <c r="CD138" s="141"/>
      <c r="CE138" s="141"/>
      <c r="CF138" s="141"/>
      <c r="CG138" s="141"/>
      <c r="CH138" s="141"/>
      <c r="CI138" s="141"/>
      <c r="CJ138" s="141"/>
      <c r="CK138" s="141"/>
      <c r="CL138" s="141"/>
      <c r="CM138" s="141"/>
      <c r="CN138" s="141"/>
      <c r="CO138" s="141"/>
      <c r="CP138" s="141"/>
      <c r="CQ138" s="141"/>
      <c r="CR138" s="141"/>
      <c r="CS138" s="141"/>
      <c r="CT138" s="141"/>
    </row>
    <row r="139" spans="11:98" ht="14.4" hidden="1">
      <c r="S139"/>
      <c r="T139" s="141"/>
      <c r="U139" s="141"/>
      <c r="V139" s="141"/>
      <c r="W139" s="141"/>
      <c r="X139" s="141"/>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c r="AT139" s="141"/>
      <c r="AU139" s="141"/>
      <c r="AV139" s="141"/>
      <c r="AW139" s="141"/>
      <c r="AX139" s="141"/>
      <c r="AY139" s="141"/>
      <c r="AZ139" s="141"/>
      <c r="BA139" s="141"/>
      <c r="BB139" s="141"/>
      <c r="BC139" s="141"/>
      <c r="BD139" s="141"/>
      <c r="BE139" s="141"/>
      <c r="BF139" s="141"/>
      <c r="BG139" s="141"/>
      <c r="BH139" s="141"/>
      <c r="BI139" s="141"/>
      <c r="BJ139" s="141"/>
      <c r="BK139" s="141"/>
      <c r="BL139" s="141"/>
      <c r="BM139" s="141"/>
      <c r="BN139" s="141"/>
      <c r="BO139" s="141"/>
      <c r="BP139" s="141"/>
      <c r="BQ139" s="141"/>
      <c r="BR139" s="141"/>
      <c r="BS139" s="141"/>
      <c r="BT139" s="141"/>
      <c r="BU139" s="141"/>
      <c r="BV139" s="141"/>
      <c r="BW139" s="141"/>
      <c r="BX139" s="141"/>
      <c r="BY139" s="141"/>
      <c r="BZ139" s="141"/>
      <c r="CA139" s="141"/>
      <c r="CB139" s="141"/>
      <c r="CC139" s="141"/>
      <c r="CD139" s="141"/>
      <c r="CE139" s="141"/>
      <c r="CF139" s="141"/>
      <c r="CG139" s="141"/>
      <c r="CH139" s="141"/>
      <c r="CI139" s="141"/>
      <c r="CJ139" s="141"/>
      <c r="CK139" s="141"/>
      <c r="CL139" s="141"/>
      <c r="CM139" s="141"/>
      <c r="CN139" s="141"/>
      <c r="CO139" s="141"/>
      <c r="CP139" s="141"/>
      <c r="CQ139" s="141"/>
      <c r="CR139" s="141"/>
      <c r="CS139" s="141"/>
      <c r="CT139" s="141"/>
    </row>
    <row r="140" spans="11:98" ht="14.4" hidden="1">
      <c r="S140"/>
      <c r="T140" s="141"/>
      <c r="U140" s="141"/>
      <c r="V140" s="141"/>
      <c r="W140" s="141"/>
      <c r="X140" s="141"/>
      <c r="Y140" s="141"/>
      <c r="Z140" s="141"/>
      <c r="AA140" s="141"/>
      <c r="AB140" s="141"/>
      <c r="AC140" s="141"/>
      <c r="AD140" s="141"/>
      <c r="AE140" s="141"/>
      <c r="AF140" s="141"/>
      <c r="AG140" s="141"/>
      <c r="AH140" s="141"/>
      <c r="AI140" s="141"/>
      <c r="AJ140" s="141"/>
      <c r="AK140" s="141"/>
      <c r="AL140" s="141"/>
      <c r="AM140" s="141"/>
      <c r="AN140" s="141"/>
      <c r="AO140" s="141"/>
      <c r="AP140" s="141"/>
      <c r="AQ140" s="141"/>
      <c r="AR140" s="141"/>
      <c r="AS140" s="141"/>
      <c r="AT140" s="141"/>
      <c r="AU140" s="141"/>
      <c r="AV140" s="141"/>
      <c r="AW140" s="141"/>
      <c r="AX140" s="141"/>
      <c r="AY140" s="141"/>
      <c r="AZ140" s="141"/>
      <c r="BA140" s="141"/>
      <c r="BB140" s="141"/>
      <c r="BC140" s="141"/>
      <c r="BD140" s="141"/>
      <c r="BE140" s="141"/>
      <c r="BF140" s="141"/>
      <c r="BG140" s="141"/>
      <c r="BH140" s="141"/>
      <c r="BI140" s="141"/>
      <c r="BJ140" s="141"/>
      <c r="BK140" s="141"/>
      <c r="BL140" s="141"/>
      <c r="BM140" s="141"/>
      <c r="BN140" s="141"/>
      <c r="BO140" s="141"/>
      <c r="BP140" s="141"/>
      <c r="BQ140" s="141"/>
      <c r="BR140" s="141"/>
      <c r="BS140" s="141"/>
      <c r="BT140" s="141"/>
      <c r="BU140" s="141"/>
      <c r="BV140" s="141"/>
      <c r="BW140" s="141"/>
      <c r="BX140" s="141"/>
      <c r="BY140" s="141"/>
      <c r="BZ140" s="141"/>
      <c r="CA140" s="141"/>
      <c r="CB140" s="141"/>
      <c r="CC140" s="141"/>
      <c r="CD140" s="141"/>
      <c r="CE140" s="141"/>
      <c r="CF140" s="141"/>
      <c r="CG140" s="141"/>
      <c r="CH140" s="141"/>
      <c r="CI140" s="141"/>
      <c r="CJ140" s="141"/>
      <c r="CK140" s="141"/>
      <c r="CL140" s="141"/>
      <c r="CM140" s="141"/>
      <c r="CN140" s="141"/>
      <c r="CO140" s="141"/>
      <c r="CP140" s="141"/>
      <c r="CQ140" s="141"/>
      <c r="CR140" s="141"/>
      <c r="CS140" s="141"/>
      <c r="CT140" s="141"/>
    </row>
    <row r="141" spans="11:98" ht="14.4" hidden="1">
      <c r="S141"/>
      <c r="T141" s="141"/>
      <c r="U141" s="141"/>
      <c r="V141" s="141"/>
      <c r="W141" s="141"/>
      <c r="X141" s="141"/>
      <c r="Y141" s="141"/>
      <c r="Z141" s="141"/>
      <c r="AA141" s="141"/>
      <c r="AB141" s="141"/>
      <c r="AC141" s="141"/>
      <c r="AD141" s="141"/>
      <c r="AE141" s="141"/>
      <c r="AF141" s="141"/>
      <c r="AG141" s="141"/>
      <c r="AH141" s="141"/>
      <c r="AI141" s="141"/>
      <c r="AJ141" s="141"/>
      <c r="AK141" s="141"/>
      <c r="AL141" s="141"/>
      <c r="AM141" s="141"/>
      <c r="AN141" s="141"/>
      <c r="AO141" s="141"/>
      <c r="AP141" s="141"/>
      <c r="AQ141" s="141"/>
      <c r="AR141" s="141"/>
      <c r="AS141" s="141"/>
      <c r="AT141" s="141"/>
      <c r="AU141" s="141"/>
      <c r="AV141" s="141"/>
      <c r="AW141" s="141"/>
      <c r="AX141" s="141"/>
      <c r="AY141" s="141"/>
      <c r="AZ141" s="141"/>
      <c r="BA141" s="141"/>
      <c r="BB141" s="141"/>
      <c r="BC141" s="141"/>
      <c r="BD141" s="141"/>
      <c r="BE141" s="141"/>
      <c r="BF141" s="141"/>
      <c r="BG141" s="141"/>
      <c r="BH141" s="141"/>
      <c r="BI141" s="141"/>
      <c r="BJ141" s="141"/>
      <c r="BK141" s="141"/>
      <c r="BL141" s="141"/>
      <c r="BM141" s="141"/>
      <c r="BN141" s="141"/>
      <c r="BO141" s="141"/>
      <c r="BP141" s="141"/>
      <c r="BQ141" s="141"/>
      <c r="BR141" s="141"/>
      <c r="BS141" s="141"/>
      <c r="BT141" s="141"/>
      <c r="BU141" s="141"/>
      <c r="BV141" s="141"/>
      <c r="BW141" s="141"/>
      <c r="BX141" s="141"/>
      <c r="BY141" s="141"/>
      <c r="BZ141" s="141"/>
      <c r="CA141" s="141"/>
      <c r="CB141" s="141"/>
      <c r="CC141" s="141"/>
      <c r="CD141" s="141"/>
      <c r="CE141" s="141"/>
      <c r="CF141" s="141"/>
      <c r="CG141" s="141"/>
      <c r="CH141" s="141"/>
      <c r="CI141" s="141"/>
      <c r="CJ141" s="141"/>
      <c r="CK141" s="141"/>
      <c r="CL141" s="141"/>
      <c r="CM141" s="141"/>
      <c r="CN141" s="141"/>
      <c r="CO141" s="141"/>
      <c r="CP141" s="141"/>
      <c r="CQ141" s="141"/>
      <c r="CR141" s="141"/>
      <c r="CS141" s="141"/>
      <c r="CT141" s="141"/>
    </row>
    <row r="142" spans="11:98" ht="14.4" hidden="1">
      <c r="S142"/>
      <c r="T142" s="141"/>
      <c r="U142" s="141"/>
      <c r="V142" s="141"/>
      <c r="W142" s="141"/>
      <c r="X142" s="141"/>
      <c r="Y142" s="141"/>
      <c r="Z142" s="141"/>
      <c r="AA142" s="141"/>
      <c r="AB142" s="141"/>
      <c r="AC142" s="141"/>
      <c r="AD142" s="141"/>
      <c r="AE142" s="141"/>
      <c r="AF142" s="141"/>
      <c r="AG142" s="141"/>
      <c r="AH142" s="141"/>
      <c r="AI142" s="141"/>
      <c r="AJ142" s="141"/>
      <c r="AK142" s="141"/>
      <c r="AL142" s="141"/>
      <c r="AM142" s="141"/>
      <c r="AN142" s="141"/>
      <c r="AO142" s="141"/>
      <c r="AP142" s="141"/>
      <c r="AQ142" s="141"/>
      <c r="AR142" s="141"/>
      <c r="AS142" s="141"/>
      <c r="AT142" s="141"/>
      <c r="AU142" s="141"/>
      <c r="AV142" s="141"/>
      <c r="AW142" s="141"/>
      <c r="AX142" s="141"/>
      <c r="AY142" s="141"/>
      <c r="AZ142" s="141"/>
      <c r="BA142" s="141"/>
      <c r="BB142" s="141"/>
      <c r="BC142" s="141"/>
      <c r="BD142" s="141"/>
      <c r="BE142" s="141"/>
      <c r="BF142" s="141"/>
      <c r="BG142" s="141"/>
      <c r="BH142" s="141"/>
      <c r="BI142" s="141"/>
      <c r="BJ142" s="141"/>
      <c r="BK142" s="141"/>
      <c r="BL142" s="141"/>
      <c r="BM142" s="141"/>
      <c r="BN142" s="141"/>
      <c r="BO142" s="141"/>
      <c r="BP142" s="141"/>
      <c r="BQ142" s="141"/>
      <c r="BR142" s="141"/>
      <c r="BS142" s="141"/>
      <c r="BT142" s="141"/>
      <c r="BU142" s="141"/>
      <c r="BV142" s="141"/>
      <c r="BW142" s="141"/>
      <c r="BX142" s="141"/>
      <c r="BY142" s="141"/>
      <c r="BZ142" s="141"/>
      <c r="CA142" s="141"/>
      <c r="CB142" s="141"/>
      <c r="CC142" s="141"/>
      <c r="CD142" s="141"/>
      <c r="CE142" s="141"/>
      <c r="CF142" s="141"/>
      <c r="CG142" s="141"/>
      <c r="CH142" s="141"/>
      <c r="CI142" s="141"/>
      <c r="CJ142" s="141"/>
      <c r="CK142" s="141"/>
      <c r="CL142" s="141"/>
      <c r="CM142" s="141"/>
      <c r="CN142" s="141"/>
      <c r="CO142" s="141"/>
      <c r="CP142" s="141"/>
      <c r="CQ142" s="141"/>
      <c r="CR142" s="141"/>
      <c r="CS142" s="141"/>
      <c r="CT142" s="141"/>
    </row>
    <row r="143" spans="11:98" ht="14.4" hidden="1">
      <c r="S143"/>
      <c r="T143" s="141"/>
      <c r="U143" s="141"/>
      <c r="V143" s="141"/>
      <c r="W143" s="141"/>
      <c r="X143" s="141"/>
      <c r="Y143" s="141"/>
      <c r="Z143" s="141"/>
      <c r="AA143" s="141"/>
      <c r="AB143" s="141"/>
      <c r="AC143" s="141"/>
      <c r="AD143" s="141"/>
      <c r="AE143" s="141"/>
      <c r="AF143" s="141"/>
      <c r="AG143" s="141"/>
      <c r="AH143" s="141"/>
      <c r="AI143" s="141"/>
      <c r="AJ143" s="141"/>
      <c r="AK143" s="141"/>
      <c r="AL143" s="141"/>
      <c r="AM143" s="141"/>
      <c r="AN143" s="141"/>
      <c r="AO143" s="141"/>
      <c r="AP143" s="141"/>
      <c r="AQ143" s="141"/>
      <c r="AR143" s="141"/>
      <c r="AS143" s="141"/>
      <c r="AT143" s="141"/>
      <c r="AU143" s="141"/>
      <c r="AV143" s="141"/>
      <c r="AW143" s="141"/>
      <c r="AX143" s="141"/>
      <c r="AY143" s="141"/>
      <c r="AZ143" s="141"/>
      <c r="BA143" s="141"/>
      <c r="BB143" s="141"/>
      <c r="BC143" s="141"/>
      <c r="BD143" s="141"/>
      <c r="BE143" s="141"/>
      <c r="BF143" s="141"/>
      <c r="BG143" s="141"/>
      <c r="BH143" s="141"/>
      <c r="BI143" s="141"/>
      <c r="BJ143" s="141"/>
      <c r="BK143" s="141"/>
      <c r="BL143" s="141"/>
      <c r="BM143" s="141"/>
      <c r="BN143" s="141"/>
      <c r="BO143" s="141"/>
      <c r="BP143" s="141"/>
      <c r="BQ143" s="141"/>
      <c r="BR143" s="141"/>
      <c r="BS143" s="141"/>
      <c r="BT143" s="141"/>
      <c r="BU143" s="141"/>
      <c r="BV143" s="141"/>
      <c r="BW143" s="141"/>
      <c r="BX143" s="141"/>
      <c r="BY143" s="141"/>
      <c r="BZ143" s="141"/>
      <c r="CA143" s="141"/>
      <c r="CB143" s="141"/>
      <c r="CC143" s="141"/>
      <c r="CD143" s="141"/>
      <c r="CE143" s="141"/>
      <c r="CF143" s="141"/>
      <c r="CG143" s="141"/>
      <c r="CH143" s="141"/>
      <c r="CI143" s="141"/>
      <c r="CJ143" s="141"/>
      <c r="CK143" s="141"/>
      <c r="CL143" s="141"/>
      <c r="CM143" s="141"/>
      <c r="CN143" s="141"/>
      <c r="CO143" s="141"/>
      <c r="CP143" s="141"/>
      <c r="CQ143" s="141"/>
      <c r="CR143" s="141"/>
      <c r="CS143" s="141"/>
      <c r="CT143" s="141"/>
    </row>
    <row r="144" spans="11:98" ht="14.4" hidden="1">
      <c r="S144"/>
      <c r="T144" s="141"/>
      <c r="U144" s="14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41"/>
      <c r="AR144" s="141"/>
      <c r="AS144" s="141"/>
      <c r="AT144" s="141"/>
      <c r="AU144" s="141"/>
      <c r="AV144" s="141"/>
      <c r="AW144" s="141"/>
      <c r="AX144" s="141"/>
      <c r="AY144" s="141"/>
      <c r="AZ144" s="141"/>
      <c r="BA144" s="141"/>
      <c r="BB144" s="141"/>
      <c r="BC144" s="141"/>
      <c r="BD144" s="141"/>
      <c r="BE144" s="141"/>
      <c r="BF144" s="141"/>
      <c r="BG144" s="141"/>
      <c r="BH144" s="141"/>
      <c r="BI144" s="141"/>
      <c r="BJ144" s="141"/>
      <c r="BK144" s="141"/>
      <c r="BL144" s="141"/>
      <c r="BM144" s="141"/>
      <c r="BN144" s="141"/>
      <c r="BO144" s="141"/>
      <c r="BP144" s="141"/>
      <c r="BQ144" s="141"/>
      <c r="BR144" s="141"/>
      <c r="BS144" s="141"/>
      <c r="BT144" s="141"/>
      <c r="BU144" s="141"/>
      <c r="BV144" s="141"/>
      <c r="BW144" s="141"/>
      <c r="BX144" s="141"/>
      <c r="BY144" s="141"/>
      <c r="BZ144" s="141"/>
      <c r="CA144" s="141"/>
      <c r="CB144" s="141"/>
      <c r="CC144" s="141"/>
      <c r="CD144" s="141"/>
      <c r="CE144" s="141"/>
      <c r="CF144" s="141"/>
      <c r="CG144" s="141"/>
      <c r="CH144" s="141"/>
      <c r="CI144" s="141"/>
      <c r="CJ144" s="141"/>
      <c r="CK144" s="141"/>
      <c r="CL144" s="141"/>
      <c r="CM144" s="141"/>
      <c r="CN144" s="141"/>
      <c r="CO144" s="141"/>
      <c r="CP144" s="141"/>
      <c r="CQ144" s="141"/>
      <c r="CR144" s="141"/>
      <c r="CS144" s="141"/>
      <c r="CT144" s="141"/>
    </row>
    <row r="145" spans="19:98" ht="14.4" hidden="1">
      <c r="S145"/>
      <c r="T145" s="141"/>
      <c r="U145" s="141"/>
      <c r="V145" s="141"/>
      <c r="W145" s="141"/>
      <c r="X145" s="141"/>
      <c r="Y145" s="141"/>
      <c r="Z145" s="141"/>
      <c r="AA145" s="141"/>
      <c r="AB145" s="141"/>
      <c r="AC145" s="141"/>
      <c r="AD145" s="141"/>
      <c r="AE145" s="141"/>
      <c r="AF145" s="141"/>
      <c r="AG145" s="141"/>
      <c r="AH145" s="141"/>
      <c r="AI145" s="141"/>
      <c r="AJ145" s="141"/>
      <c r="AK145" s="141"/>
      <c r="AL145" s="141"/>
      <c r="AM145" s="141"/>
      <c r="AN145" s="141"/>
      <c r="AO145" s="141"/>
      <c r="AP145" s="141"/>
      <c r="AQ145" s="141"/>
      <c r="AR145" s="141"/>
      <c r="AS145" s="141"/>
      <c r="AT145" s="141"/>
      <c r="AU145" s="141"/>
      <c r="AV145" s="141"/>
      <c r="AW145" s="141"/>
      <c r="AX145" s="141"/>
      <c r="AY145" s="141"/>
      <c r="AZ145" s="141"/>
      <c r="BA145" s="141"/>
      <c r="BB145" s="141"/>
      <c r="BC145" s="141"/>
      <c r="BD145" s="141"/>
      <c r="BE145" s="141"/>
      <c r="BF145" s="141"/>
      <c r="BG145" s="141"/>
      <c r="BH145" s="141"/>
      <c r="BI145" s="141"/>
      <c r="BJ145" s="141"/>
      <c r="BK145" s="141"/>
      <c r="BL145" s="141"/>
      <c r="BM145" s="141"/>
      <c r="BN145" s="141"/>
      <c r="BO145" s="141"/>
      <c r="BP145" s="141"/>
      <c r="BQ145" s="141"/>
      <c r="BR145" s="141"/>
      <c r="BS145" s="141"/>
      <c r="BT145" s="141"/>
      <c r="BU145" s="141"/>
      <c r="BV145" s="141"/>
      <c r="BW145" s="141"/>
      <c r="BX145" s="141"/>
      <c r="BY145" s="141"/>
      <c r="BZ145" s="141"/>
      <c r="CA145" s="141"/>
      <c r="CB145" s="141"/>
      <c r="CC145" s="141"/>
      <c r="CD145" s="141"/>
      <c r="CE145" s="141"/>
      <c r="CF145" s="141"/>
      <c r="CG145" s="141"/>
      <c r="CH145" s="141"/>
      <c r="CI145" s="141"/>
      <c r="CJ145" s="141"/>
      <c r="CK145" s="141"/>
      <c r="CL145" s="141"/>
      <c r="CM145" s="141"/>
      <c r="CN145" s="141"/>
      <c r="CO145" s="141"/>
      <c r="CP145" s="141"/>
      <c r="CQ145" s="141"/>
      <c r="CR145" s="141"/>
      <c r="CS145" s="141"/>
      <c r="CT145" s="141"/>
    </row>
    <row r="146" spans="19:98" ht="14.4" hidden="1">
      <c r="S146"/>
      <c r="T146" s="141"/>
      <c r="U146" s="141"/>
      <c r="V146" s="141"/>
      <c r="W146" s="141"/>
      <c r="X146" s="141"/>
      <c r="Y146" s="141"/>
      <c r="Z146" s="141"/>
      <c r="AA146" s="141"/>
      <c r="AB146" s="141"/>
      <c r="AC146" s="141"/>
      <c r="AD146" s="141"/>
      <c r="AE146" s="141"/>
      <c r="AF146" s="141"/>
      <c r="AG146" s="141"/>
      <c r="AH146" s="141"/>
      <c r="AI146" s="141"/>
      <c r="AJ146" s="141"/>
      <c r="AK146" s="141"/>
      <c r="AL146" s="141"/>
      <c r="AM146" s="141"/>
      <c r="AN146" s="141"/>
      <c r="AO146" s="141"/>
      <c r="AP146" s="141"/>
      <c r="AQ146" s="141"/>
      <c r="AR146" s="141"/>
      <c r="AS146" s="141"/>
      <c r="AT146" s="141"/>
      <c r="AU146" s="141"/>
      <c r="AV146" s="141"/>
      <c r="AW146" s="141"/>
      <c r="AX146" s="141"/>
      <c r="AY146" s="141"/>
      <c r="AZ146" s="141"/>
      <c r="BA146" s="141"/>
      <c r="BB146" s="141"/>
      <c r="BC146" s="141"/>
      <c r="BD146" s="141"/>
      <c r="BE146" s="141"/>
      <c r="BF146" s="141"/>
      <c r="BG146" s="141"/>
      <c r="BH146" s="141"/>
      <c r="BI146" s="141"/>
      <c r="BJ146" s="141"/>
      <c r="BK146" s="141"/>
      <c r="BL146" s="141"/>
      <c r="BM146" s="141"/>
      <c r="BN146" s="141"/>
      <c r="BO146" s="141"/>
      <c r="BP146" s="141"/>
      <c r="BQ146" s="141"/>
      <c r="BR146" s="141"/>
      <c r="BS146" s="141"/>
      <c r="BT146" s="141"/>
      <c r="BU146" s="141"/>
      <c r="BV146" s="141"/>
      <c r="BW146" s="141"/>
      <c r="BX146" s="141"/>
      <c r="BY146" s="141"/>
      <c r="BZ146" s="141"/>
      <c r="CA146" s="141"/>
      <c r="CB146" s="141"/>
      <c r="CC146" s="141"/>
      <c r="CD146" s="141"/>
      <c r="CE146" s="141"/>
      <c r="CF146" s="141"/>
      <c r="CG146" s="141"/>
      <c r="CH146" s="141"/>
      <c r="CI146" s="141"/>
      <c r="CJ146" s="141"/>
      <c r="CK146" s="141"/>
      <c r="CL146" s="141"/>
      <c r="CM146" s="141"/>
      <c r="CN146" s="141"/>
      <c r="CO146" s="141"/>
      <c r="CP146" s="141"/>
      <c r="CQ146" s="141"/>
      <c r="CR146" s="141"/>
      <c r="CS146" s="141"/>
      <c r="CT146" s="141"/>
    </row>
    <row r="147" spans="19:98" ht="14.4" hidden="1">
      <c r="S147"/>
      <c r="T147" s="141"/>
      <c r="U147" s="141"/>
      <c r="V147" s="141"/>
      <c r="W147" s="141"/>
      <c r="X147" s="141"/>
      <c r="Y147" s="141"/>
      <c r="Z147" s="141"/>
      <c r="AA147" s="141"/>
      <c r="AB147" s="141"/>
      <c r="AC147" s="141"/>
      <c r="AD147" s="141"/>
      <c r="AE147" s="141"/>
      <c r="AF147" s="141"/>
      <c r="AG147" s="141"/>
      <c r="AH147" s="141"/>
      <c r="AI147" s="141"/>
      <c r="AJ147" s="141"/>
      <c r="AK147" s="141"/>
      <c r="AL147" s="141"/>
      <c r="AM147" s="141"/>
      <c r="AN147" s="141"/>
      <c r="AO147" s="141"/>
      <c r="AP147" s="141"/>
      <c r="AQ147" s="141"/>
      <c r="AR147" s="141"/>
      <c r="AS147" s="141"/>
      <c r="AT147" s="141"/>
      <c r="AU147" s="141"/>
      <c r="AV147" s="141"/>
      <c r="AW147" s="141"/>
      <c r="AX147" s="141"/>
      <c r="AY147" s="141"/>
      <c r="AZ147" s="141"/>
      <c r="BA147" s="141"/>
      <c r="BB147" s="141"/>
      <c r="BC147" s="141"/>
      <c r="BD147" s="141"/>
      <c r="BE147" s="141"/>
      <c r="BF147" s="141"/>
      <c r="BG147" s="141"/>
      <c r="BH147" s="141"/>
      <c r="BI147" s="141"/>
      <c r="BJ147" s="141"/>
      <c r="BK147" s="141"/>
      <c r="BL147" s="141"/>
      <c r="BM147" s="141"/>
      <c r="BN147" s="141"/>
      <c r="BO147" s="141"/>
      <c r="BP147" s="141"/>
      <c r="BQ147" s="141"/>
      <c r="BR147" s="141"/>
      <c r="BS147" s="141"/>
      <c r="BT147" s="141"/>
      <c r="BU147" s="141"/>
      <c r="BV147" s="141"/>
      <c r="BW147" s="141"/>
      <c r="BX147" s="141"/>
      <c r="BY147" s="141"/>
      <c r="BZ147" s="141"/>
      <c r="CA147" s="141"/>
      <c r="CB147" s="141"/>
      <c r="CC147" s="141"/>
      <c r="CD147" s="141"/>
      <c r="CE147" s="141"/>
      <c r="CF147" s="141"/>
      <c r="CG147" s="141"/>
      <c r="CH147" s="141"/>
      <c r="CI147" s="141"/>
      <c r="CJ147" s="141"/>
      <c r="CK147" s="141"/>
      <c r="CL147" s="141"/>
      <c r="CM147" s="141"/>
      <c r="CN147" s="141"/>
      <c r="CO147" s="141"/>
      <c r="CP147" s="141"/>
      <c r="CQ147" s="141"/>
      <c r="CR147" s="141"/>
      <c r="CS147" s="141"/>
      <c r="CT147" s="141"/>
    </row>
    <row r="148" spans="19:98" ht="14.4" hidden="1">
      <c r="S148"/>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141"/>
      <c r="AZ148" s="141"/>
      <c r="BA148" s="141"/>
      <c r="BB148" s="141"/>
      <c r="BC148" s="141"/>
      <c r="BD148" s="141"/>
      <c r="BE148" s="141"/>
      <c r="BF148" s="141"/>
      <c r="BG148" s="141"/>
      <c r="BH148" s="141"/>
      <c r="BI148" s="141"/>
      <c r="BJ148" s="141"/>
      <c r="BK148" s="141"/>
      <c r="BL148" s="141"/>
      <c r="BM148" s="141"/>
      <c r="BN148" s="141"/>
      <c r="BO148" s="141"/>
      <c r="BP148" s="141"/>
      <c r="BQ148" s="141"/>
      <c r="BR148" s="141"/>
      <c r="BS148" s="141"/>
      <c r="BT148" s="141"/>
      <c r="BU148" s="141"/>
      <c r="BV148" s="141"/>
      <c r="BW148" s="141"/>
      <c r="BX148" s="141"/>
      <c r="BY148" s="141"/>
      <c r="BZ148" s="141"/>
      <c r="CA148" s="141"/>
      <c r="CB148" s="141"/>
      <c r="CC148" s="141"/>
      <c r="CD148" s="141"/>
      <c r="CE148" s="141"/>
      <c r="CF148" s="141"/>
      <c r="CG148" s="141"/>
      <c r="CH148" s="141"/>
      <c r="CI148" s="141"/>
      <c r="CJ148" s="141"/>
      <c r="CK148" s="141"/>
      <c r="CL148" s="141"/>
      <c r="CM148" s="141"/>
      <c r="CN148" s="141"/>
      <c r="CO148" s="141"/>
      <c r="CP148" s="141"/>
      <c r="CQ148" s="141"/>
      <c r="CR148" s="141"/>
      <c r="CS148" s="141"/>
      <c r="CT148" s="141"/>
    </row>
    <row r="149" spans="19:98" ht="14.4" hidden="1">
      <c r="S149"/>
      <c r="T149" s="141"/>
      <c r="U149" s="141"/>
      <c r="V149" s="141"/>
      <c r="W149" s="141"/>
      <c r="X149" s="141"/>
      <c r="Y149" s="141"/>
      <c r="Z149" s="141"/>
      <c r="AA149" s="141"/>
      <c r="AB149" s="141"/>
      <c r="AC149" s="141"/>
      <c r="AD149" s="141"/>
      <c r="AE149" s="141"/>
      <c r="AF149" s="141"/>
      <c r="AG149" s="141"/>
      <c r="AH149" s="141"/>
      <c r="AI149" s="141"/>
      <c r="AJ149" s="141"/>
      <c r="AK149" s="141"/>
      <c r="AL149" s="141"/>
      <c r="AM149" s="141"/>
      <c r="AN149" s="141"/>
      <c r="AO149" s="141"/>
      <c r="AP149" s="141"/>
      <c r="AQ149" s="141"/>
      <c r="AR149" s="141"/>
      <c r="AS149" s="141"/>
      <c r="AT149" s="141"/>
      <c r="AU149" s="141"/>
      <c r="AV149" s="141"/>
      <c r="AW149" s="141"/>
      <c r="AX149" s="141"/>
      <c r="AY149" s="141"/>
      <c r="AZ149" s="141"/>
      <c r="BA149" s="141"/>
      <c r="BB149" s="141"/>
      <c r="BC149" s="141"/>
      <c r="BD149" s="141"/>
      <c r="BE149" s="141"/>
      <c r="BF149" s="141"/>
      <c r="BG149" s="141"/>
      <c r="BH149" s="141"/>
      <c r="BI149" s="141"/>
      <c r="BJ149" s="141"/>
      <c r="BK149" s="141"/>
      <c r="BL149" s="141"/>
      <c r="BM149" s="141"/>
      <c r="BN149" s="141"/>
      <c r="BO149" s="141"/>
      <c r="BP149" s="141"/>
      <c r="BQ149" s="141"/>
      <c r="BR149" s="141"/>
      <c r="BS149" s="141"/>
      <c r="BT149" s="141"/>
      <c r="BU149" s="141"/>
      <c r="BV149" s="141"/>
      <c r="BW149" s="141"/>
      <c r="BX149" s="141"/>
      <c r="BY149" s="141"/>
      <c r="BZ149" s="141"/>
      <c r="CA149" s="141"/>
      <c r="CB149" s="141"/>
      <c r="CC149" s="141"/>
      <c r="CD149" s="141"/>
      <c r="CE149" s="141"/>
      <c r="CF149" s="141"/>
      <c r="CG149" s="141"/>
      <c r="CH149" s="141"/>
      <c r="CI149" s="141"/>
      <c r="CJ149" s="141"/>
      <c r="CK149" s="141"/>
      <c r="CL149" s="141"/>
      <c r="CM149" s="141"/>
      <c r="CN149" s="141"/>
      <c r="CO149" s="141"/>
      <c r="CP149" s="141"/>
      <c r="CQ149" s="141"/>
      <c r="CR149" s="141"/>
      <c r="CS149" s="141"/>
      <c r="CT149" s="141"/>
    </row>
    <row r="150" spans="19:98" ht="14.4" hidden="1">
      <c r="S150"/>
      <c r="T150" s="141"/>
      <c r="U150" s="141"/>
      <c r="V150" s="141"/>
      <c r="W150" s="141"/>
      <c r="X150" s="141"/>
      <c r="Y150" s="141"/>
      <c r="Z150" s="141"/>
      <c r="AA150" s="141"/>
      <c r="AB150" s="141"/>
      <c r="AC150" s="141"/>
      <c r="AD150" s="141"/>
      <c r="AE150" s="141"/>
      <c r="AF150" s="141"/>
      <c r="AG150" s="141"/>
      <c r="AH150" s="141"/>
      <c r="AI150" s="141"/>
      <c r="AJ150" s="141"/>
      <c r="AK150" s="141"/>
      <c r="AL150" s="141"/>
      <c r="AM150" s="141"/>
      <c r="AN150" s="141"/>
      <c r="AO150" s="141"/>
      <c r="AP150" s="141"/>
      <c r="AQ150" s="141"/>
      <c r="AR150" s="141"/>
      <c r="AS150" s="141"/>
      <c r="AT150" s="141"/>
      <c r="AU150" s="141"/>
      <c r="AV150" s="141"/>
      <c r="AW150" s="141"/>
      <c r="AX150" s="141"/>
      <c r="AY150" s="141"/>
      <c r="AZ150" s="141"/>
      <c r="BA150" s="141"/>
      <c r="BB150" s="141"/>
      <c r="BC150" s="141"/>
      <c r="BD150" s="141"/>
      <c r="BE150" s="141"/>
      <c r="BF150" s="141"/>
      <c r="BG150" s="141"/>
      <c r="BH150" s="141"/>
      <c r="BI150" s="141"/>
      <c r="BJ150" s="141"/>
      <c r="BK150" s="141"/>
      <c r="BL150" s="141"/>
      <c r="BM150" s="141"/>
      <c r="BN150" s="141"/>
      <c r="BO150" s="141"/>
      <c r="BP150" s="141"/>
      <c r="BQ150" s="141"/>
      <c r="BR150" s="141"/>
      <c r="BS150" s="141"/>
      <c r="BT150" s="141"/>
      <c r="BU150" s="141"/>
      <c r="BV150" s="141"/>
      <c r="BW150" s="141"/>
      <c r="BX150" s="141"/>
      <c r="BY150" s="141"/>
      <c r="BZ150" s="141"/>
      <c r="CA150" s="141"/>
      <c r="CB150" s="141"/>
      <c r="CC150" s="141"/>
      <c r="CD150" s="141"/>
      <c r="CE150" s="141"/>
      <c r="CF150" s="141"/>
      <c r="CG150" s="141"/>
      <c r="CH150" s="141"/>
      <c r="CI150" s="141"/>
      <c r="CJ150" s="141"/>
      <c r="CK150" s="141"/>
      <c r="CL150" s="141"/>
      <c r="CM150" s="141"/>
      <c r="CN150" s="141"/>
      <c r="CO150" s="141"/>
      <c r="CP150" s="141"/>
      <c r="CQ150" s="141"/>
      <c r="CR150" s="141"/>
      <c r="CS150" s="141"/>
      <c r="CT150" s="141"/>
    </row>
    <row r="151" spans="19:98" ht="14.4" hidden="1">
      <c r="S151"/>
      <c r="T151" s="141"/>
      <c r="U151" s="14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P151" s="141"/>
      <c r="AQ151" s="141"/>
      <c r="AR151" s="141"/>
      <c r="AS151" s="141"/>
      <c r="AT151" s="141"/>
      <c r="AU151" s="141"/>
      <c r="AV151" s="141"/>
      <c r="AW151" s="141"/>
      <c r="AX151" s="141"/>
      <c r="AY151" s="141"/>
      <c r="AZ151" s="141"/>
      <c r="BA151" s="141"/>
      <c r="BB151" s="141"/>
      <c r="BC151" s="141"/>
      <c r="BD151" s="141"/>
      <c r="BE151" s="141"/>
      <c r="BF151" s="141"/>
      <c r="BG151" s="141"/>
      <c r="BH151" s="141"/>
      <c r="BI151" s="141"/>
      <c r="BJ151" s="141"/>
      <c r="BK151" s="141"/>
      <c r="BL151" s="141"/>
      <c r="BM151" s="141"/>
      <c r="BN151" s="141"/>
      <c r="BO151" s="141"/>
      <c r="BP151" s="141"/>
      <c r="BQ151" s="141"/>
      <c r="BR151" s="141"/>
      <c r="BS151" s="141"/>
      <c r="BT151" s="141"/>
      <c r="BU151" s="141"/>
      <c r="BV151" s="141"/>
      <c r="BW151" s="141"/>
      <c r="BX151" s="141"/>
      <c r="BY151" s="141"/>
      <c r="BZ151" s="141"/>
      <c r="CA151" s="141"/>
      <c r="CB151" s="141"/>
      <c r="CC151" s="141"/>
      <c r="CD151" s="141"/>
      <c r="CE151" s="141"/>
      <c r="CF151" s="141"/>
      <c r="CG151" s="141"/>
      <c r="CH151" s="141"/>
      <c r="CI151" s="141"/>
      <c r="CJ151" s="141"/>
      <c r="CK151" s="141"/>
      <c r="CL151" s="141"/>
      <c r="CM151" s="141"/>
      <c r="CN151" s="141"/>
      <c r="CO151" s="141"/>
      <c r="CP151" s="141"/>
      <c r="CQ151" s="141"/>
      <c r="CR151" s="141"/>
      <c r="CS151" s="141"/>
      <c r="CT151" s="141"/>
    </row>
    <row r="152" spans="19:98" ht="14.4" hidden="1">
      <c r="S152"/>
      <c r="T152" s="141"/>
      <c r="U152" s="141"/>
      <c r="V152" s="141"/>
      <c r="W152" s="141"/>
      <c r="X152" s="141"/>
      <c r="Y152" s="141"/>
      <c r="Z152" s="141"/>
      <c r="AA152" s="141"/>
      <c r="AB152" s="141"/>
      <c r="AC152" s="141"/>
      <c r="AD152" s="141"/>
      <c r="AE152" s="141"/>
      <c r="AF152" s="141"/>
      <c r="AG152" s="141"/>
      <c r="AH152" s="141"/>
      <c r="AI152" s="141"/>
      <c r="AJ152" s="141"/>
      <c r="AK152" s="141"/>
      <c r="AL152" s="141"/>
      <c r="AM152" s="141"/>
      <c r="AN152" s="141"/>
      <c r="AO152" s="141"/>
      <c r="AP152" s="141"/>
      <c r="AQ152" s="141"/>
      <c r="AR152" s="141"/>
      <c r="AS152" s="141"/>
      <c r="AT152" s="141"/>
      <c r="AU152" s="141"/>
      <c r="AV152" s="141"/>
      <c r="AW152" s="141"/>
      <c r="AX152" s="141"/>
      <c r="AY152" s="141"/>
      <c r="AZ152" s="141"/>
      <c r="BA152" s="141"/>
      <c r="BB152" s="141"/>
      <c r="BC152" s="141"/>
      <c r="BD152" s="141"/>
      <c r="BE152" s="141"/>
      <c r="BF152" s="141"/>
      <c r="BG152" s="141"/>
      <c r="BH152" s="141"/>
      <c r="BI152" s="141"/>
      <c r="BJ152" s="141"/>
      <c r="BK152" s="141"/>
      <c r="BL152" s="141"/>
      <c r="BM152" s="141"/>
      <c r="BN152" s="141"/>
      <c r="BO152" s="141"/>
      <c r="BP152" s="141"/>
      <c r="BQ152" s="141"/>
      <c r="BR152" s="141"/>
      <c r="BS152" s="141"/>
      <c r="BT152" s="141"/>
      <c r="BU152" s="141"/>
      <c r="BV152" s="141"/>
      <c r="BW152" s="141"/>
      <c r="BX152" s="141"/>
      <c r="BY152" s="141"/>
      <c r="BZ152" s="141"/>
      <c r="CA152" s="141"/>
      <c r="CB152" s="141"/>
      <c r="CC152" s="141"/>
      <c r="CD152" s="141"/>
      <c r="CE152" s="141"/>
      <c r="CF152" s="141"/>
      <c r="CG152" s="141"/>
      <c r="CH152" s="141"/>
      <c r="CI152" s="141"/>
      <c r="CJ152" s="141"/>
      <c r="CK152" s="141"/>
      <c r="CL152" s="141"/>
      <c r="CM152" s="141"/>
      <c r="CN152" s="141"/>
      <c r="CO152" s="141"/>
      <c r="CP152" s="141"/>
      <c r="CQ152" s="141"/>
      <c r="CR152" s="141"/>
      <c r="CS152" s="141"/>
      <c r="CT152" s="141"/>
    </row>
    <row r="153" spans="19:98" ht="14.4" hidden="1">
      <c r="S153"/>
      <c r="T153" s="141"/>
      <c r="U153" s="14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41"/>
      <c r="AR153" s="141"/>
      <c r="AS153" s="141"/>
      <c r="AT153" s="141"/>
      <c r="AU153" s="141"/>
      <c r="AV153" s="141"/>
      <c r="AW153" s="141"/>
      <c r="AX153" s="141"/>
      <c r="AY153" s="141"/>
      <c r="AZ153" s="141"/>
      <c r="BA153" s="141"/>
      <c r="BB153" s="141"/>
      <c r="BC153" s="141"/>
      <c r="BD153" s="141"/>
      <c r="BE153" s="141"/>
      <c r="BF153" s="141"/>
      <c r="BG153" s="141"/>
      <c r="BH153" s="141"/>
      <c r="BI153" s="141"/>
      <c r="BJ153" s="141"/>
      <c r="BK153" s="141"/>
      <c r="BL153" s="141"/>
      <c r="BM153" s="141"/>
      <c r="BN153" s="141"/>
      <c r="BO153" s="141"/>
      <c r="BP153" s="141"/>
      <c r="BQ153" s="141"/>
      <c r="BR153" s="141"/>
      <c r="BS153" s="141"/>
      <c r="BT153" s="141"/>
      <c r="BU153" s="141"/>
      <c r="BV153" s="141"/>
      <c r="BW153" s="141"/>
      <c r="BX153" s="141"/>
      <c r="BY153" s="141"/>
      <c r="BZ153" s="141"/>
      <c r="CA153" s="141"/>
      <c r="CB153" s="141"/>
      <c r="CC153" s="141"/>
      <c r="CD153" s="141"/>
      <c r="CE153" s="141"/>
      <c r="CF153" s="141"/>
      <c r="CG153" s="141"/>
      <c r="CH153" s="141"/>
      <c r="CI153" s="141"/>
      <c r="CJ153" s="141"/>
      <c r="CK153" s="141"/>
      <c r="CL153" s="141"/>
      <c r="CM153" s="141"/>
      <c r="CN153" s="141"/>
      <c r="CO153" s="141"/>
      <c r="CP153" s="141"/>
      <c r="CQ153" s="141"/>
      <c r="CR153" s="141"/>
      <c r="CS153" s="141"/>
      <c r="CT153" s="141"/>
    </row>
    <row r="154" spans="19:98" ht="14.4" hidden="1">
      <c r="S154"/>
      <c r="T154" s="141"/>
      <c r="U154" s="14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c r="AT154" s="141"/>
      <c r="AU154" s="141"/>
      <c r="AV154" s="141"/>
      <c r="AW154" s="141"/>
      <c r="AX154" s="141"/>
      <c r="AY154" s="141"/>
      <c r="AZ154" s="141"/>
      <c r="BA154" s="141"/>
      <c r="BB154" s="141"/>
      <c r="BC154" s="141"/>
      <c r="BD154" s="141"/>
      <c r="BE154" s="141"/>
      <c r="BF154" s="141"/>
      <c r="BG154" s="141"/>
      <c r="BH154" s="141"/>
      <c r="BI154" s="141"/>
      <c r="BJ154" s="141"/>
      <c r="BK154" s="141"/>
      <c r="BL154" s="141"/>
      <c r="BM154" s="141"/>
      <c r="BN154" s="141"/>
      <c r="BO154" s="141"/>
      <c r="BP154" s="141"/>
      <c r="BQ154" s="141"/>
      <c r="BR154" s="141"/>
      <c r="BS154" s="141"/>
      <c r="BT154" s="141"/>
      <c r="BU154" s="141"/>
      <c r="BV154" s="141"/>
      <c r="BW154" s="141"/>
      <c r="BX154" s="141"/>
      <c r="BY154" s="141"/>
      <c r="BZ154" s="141"/>
      <c r="CA154" s="141"/>
      <c r="CB154" s="141"/>
      <c r="CC154" s="141"/>
      <c r="CD154" s="141"/>
      <c r="CE154" s="141"/>
      <c r="CF154" s="141"/>
      <c r="CG154" s="141"/>
      <c r="CH154" s="141"/>
      <c r="CI154" s="141"/>
      <c r="CJ154" s="141"/>
      <c r="CK154" s="141"/>
      <c r="CL154" s="141"/>
      <c r="CM154" s="141"/>
      <c r="CN154" s="141"/>
      <c r="CO154" s="141"/>
      <c r="CP154" s="141"/>
      <c r="CQ154" s="141"/>
      <c r="CR154" s="141"/>
      <c r="CS154" s="141"/>
      <c r="CT154" s="141"/>
    </row>
    <row r="155" spans="19:98" ht="14.4" hidden="1">
      <c r="S155"/>
      <c r="T155" s="141"/>
      <c r="U155" s="141"/>
      <c r="V155" s="141"/>
      <c r="W155" s="141"/>
      <c r="X155" s="141"/>
      <c r="Y155" s="141"/>
      <c r="Z155" s="141"/>
      <c r="AA155" s="141"/>
      <c r="AB155" s="141"/>
      <c r="AC155" s="141"/>
      <c r="AD155" s="141"/>
      <c r="AE155" s="141"/>
      <c r="AF155" s="141"/>
      <c r="AG155" s="141"/>
      <c r="AH155" s="141"/>
      <c r="AI155" s="141"/>
      <c r="AJ155" s="141"/>
      <c r="AK155" s="141"/>
      <c r="AL155" s="141"/>
      <c r="AM155" s="141"/>
      <c r="AN155" s="141"/>
      <c r="AO155" s="141"/>
      <c r="AP155" s="141"/>
      <c r="AQ155" s="141"/>
      <c r="AR155" s="141"/>
      <c r="AS155" s="141"/>
      <c r="AT155" s="141"/>
      <c r="AU155" s="141"/>
      <c r="AV155" s="141"/>
      <c r="AW155" s="141"/>
      <c r="AX155" s="141"/>
      <c r="AY155" s="141"/>
      <c r="AZ155" s="141"/>
      <c r="BA155" s="141"/>
      <c r="BB155" s="141"/>
      <c r="BC155" s="141"/>
      <c r="BD155" s="141"/>
      <c r="BE155" s="141"/>
      <c r="BF155" s="141"/>
      <c r="BG155" s="141"/>
      <c r="BH155" s="141"/>
      <c r="BI155" s="141"/>
      <c r="BJ155" s="141"/>
      <c r="BK155" s="141"/>
      <c r="BL155" s="141"/>
      <c r="BM155" s="141"/>
      <c r="BN155" s="141"/>
      <c r="BO155" s="141"/>
      <c r="BP155" s="141"/>
      <c r="BQ155" s="141"/>
      <c r="BR155" s="141"/>
      <c r="BS155" s="141"/>
      <c r="BT155" s="141"/>
      <c r="BU155" s="141"/>
      <c r="BV155" s="141"/>
      <c r="BW155" s="141"/>
      <c r="BX155" s="141"/>
      <c r="BY155" s="141"/>
      <c r="BZ155" s="141"/>
      <c r="CA155" s="141"/>
      <c r="CB155" s="141"/>
      <c r="CC155" s="141"/>
      <c r="CD155" s="141"/>
      <c r="CE155" s="141"/>
      <c r="CF155" s="141"/>
      <c r="CG155" s="141"/>
      <c r="CH155" s="141"/>
      <c r="CI155" s="141"/>
      <c r="CJ155" s="141"/>
      <c r="CK155" s="141"/>
      <c r="CL155" s="141"/>
      <c r="CM155" s="141"/>
      <c r="CN155" s="141"/>
      <c r="CO155" s="141"/>
      <c r="CP155" s="141"/>
      <c r="CQ155" s="141"/>
      <c r="CR155" s="141"/>
      <c r="CS155" s="141"/>
      <c r="CT155" s="141"/>
    </row>
    <row r="156" spans="19:98" ht="14.4" hidden="1">
      <c r="S156"/>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1"/>
      <c r="AP156" s="141"/>
      <c r="AQ156" s="141"/>
      <c r="AR156" s="141"/>
      <c r="AS156" s="141"/>
      <c r="AT156" s="141"/>
      <c r="AU156" s="141"/>
      <c r="AV156" s="141"/>
      <c r="AW156" s="141"/>
      <c r="AX156" s="141"/>
      <c r="AY156" s="141"/>
      <c r="AZ156" s="141"/>
      <c r="BA156" s="141"/>
      <c r="BB156" s="141"/>
      <c r="BC156" s="141"/>
      <c r="BD156" s="141"/>
      <c r="BE156" s="141"/>
      <c r="BF156" s="141"/>
      <c r="BG156" s="141"/>
      <c r="BH156" s="141"/>
      <c r="BI156" s="141"/>
      <c r="BJ156" s="141"/>
      <c r="BK156" s="141"/>
      <c r="BL156" s="141"/>
      <c r="BM156" s="141"/>
      <c r="BN156" s="141"/>
      <c r="BO156" s="141"/>
      <c r="BP156" s="141"/>
      <c r="BQ156" s="141"/>
      <c r="BR156" s="141"/>
      <c r="BS156" s="141"/>
      <c r="BT156" s="141"/>
      <c r="BU156" s="141"/>
      <c r="BV156" s="141"/>
      <c r="BW156" s="141"/>
      <c r="BX156" s="141"/>
      <c r="BY156" s="141"/>
      <c r="BZ156" s="141"/>
      <c r="CA156" s="141"/>
      <c r="CB156" s="141"/>
      <c r="CC156" s="141"/>
      <c r="CD156" s="141"/>
      <c r="CE156" s="141"/>
      <c r="CF156" s="141"/>
      <c r="CG156" s="141"/>
      <c r="CH156" s="141"/>
      <c r="CI156" s="141"/>
      <c r="CJ156" s="141"/>
      <c r="CK156" s="141"/>
      <c r="CL156" s="141"/>
      <c r="CM156" s="141"/>
      <c r="CN156" s="141"/>
      <c r="CO156" s="141"/>
      <c r="CP156" s="141"/>
      <c r="CQ156" s="141"/>
      <c r="CR156" s="141"/>
      <c r="CS156" s="141"/>
      <c r="CT156" s="141"/>
    </row>
    <row r="157" spans="19:98" ht="14.4" hidden="1">
      <c r="S157"/>
    </row>
    <row r="158" spans="19:98" ht="14.4" hidden="1">
      <c r="S158"/>
    </row>
    <row r="159" spans="19:98" ht="14.4" hidden="1">
      <c r="S159"/>
    </row>
    <row r="160" spans="19:98" ht="14.4" hidden="1">
      <c r="S160"/>
    </row>
    <row r="161" spans="19:19" ht="14.4" hidden="1">
      <c r="S161"/>
    </row>
    <row r="162" spans="19:19" ht="14.4" hidden="1">
      <c r="S162"/>
    </row>
    <row r="163" spans="19:19" ht="14.4" hidden="1">
      <c r="S163"/>
    </row>
    <row r="164" spans="19:19" ht="14.4" hidden="1">
      <c r="S164"/>
    </row>
    <row r="165" spans="19:19" ht="14.4" hidden="1">
      <c r="S165"/>
    </row>
    <row r="166" spans="19:19" ht="14.4" hidden="1">
      <c r="S166"/>
    </row>
    <row r="167" spans="19:19" ht="14.4" hidden="1">
      <c r="S167"/>
    </row>
    <row r="168" spans="19:19" ht="14.4" hidden="1">
      <c r="S168"/>
    </row>
    <row r="169" spans="19:19" ht="14.4" hidden="1">
      <c r="S169"/>
    </row>
    <row r="170" spans="19:19" ht="14.4" hidden="1">
      <c r="S170"/>
    </row>
    <row r="171" spans="19:19" ht="14.4" hidden="1">
      <c r="S171"/>
    </row>
    <row r="172" spans="19:19" ht="14.4" hidden="1">
      <c r="S172"/>
    </row>
    <row r="173" spans="19:19" ht="14.4" hidden="1">
      <c r="S173"/>
    </row>
    <row r="174" spans="19:19" ht="14.4" hidden="1">
      <c r="S174"/>
    </row>
    <row r="175" spans="19:19" ht="14.4" hidden="1">
      <c r="S175"/>
    </row>
    <row r="176" spans="19:19" ht="14.4" hidden="1">
      <c r="S176"/>
    </row>
    <row r="177" spans="19:19" ht="14.4" hidden="1">
      <c r="S177"/>
    </row>
    <row r="178" spans="19:19" ht="14.4" hidden="1">
      <c r="S178"/>
    </row>
    <row r="179" spans="19:19" ht="14.4" hidden="1">
      <c r="S179"/>
    </row>
    <row r="180" spans="19:19" ht="14.4" hidden="1">
      <c r="S180"/>
    </row>
    <row r="181" spans="19:19" ht="14.4" hidden="1">
      <c r="S181"/>
    </row>
    <row r="182" spans="19:19" ht="14.4" hidden="1">
      <c r="S182"/>
    </row>
    <row r="183" spans="19:19" ht="14.4" hidden="1">
      <c r="S183"/>
    </row>
    <row r="184" spans="19:19" ht="14.4" hidden="1">
      <c r="S184"/>
    </row>
    <row r="185" spans="19:19" ht="14.4" hidden="1">
      <c r="S185"/>
    </row>
    <row r="186" spans="19:19" ht="14.4" hidden="1">
      <c r="S186"/>
    </row>
    <row r="187" spans="19:19" ht="14.4" hidden="1">
      <c r="S187"/>
    </row>
    <row r="188" spans="19:19" ht="14.4" hidden="1">
      <c r="S188"/>
    </row>
    <row r="189" spans="19:19" ht="14.4" hidden="1">
      <c r="S189"/>
    </row>
    <row r="190" spans="19:19" ht="14.4" hidden="1">
      <c r="S190"/>
    </row>
    <row r="191" spans="19:19" ht="14.4" hidden="1">
      <c r="S191"/>
    </row>
    <row r="192" spans="19:19" ht="14.4" hidden="1">
      <c r="S192"/>
    </row>
    <row r="193" spans="19:19" ht="14.4" hidden="1">
      <c r="S193"/>
    </row>
    <row r="194" spans="19:19" ht="14.4" hidden="1">
      <c r="S194"/>
    </row>
    <row r="195" spans="19:19" ht="14.4" hidden="1">
      <c r="S195"/>
    </row>
    <row r="196" spans="19:19" ht="14.4" hidden="1">
      <c r="S196"/>
    </row>
    <row r="197" spans="19:19" ht="14.4" hidden="1">
      <c r="S197"/>
    </row>
    <row r="198" spans="19:19" ht="14.4" hidden="1">
      <c r="S198"/>
    </row>
    <row r="199" spans="19:19" ht="14.4" hidden="1">
      <c r="S199"/>
    </row>
    <row r="200" spans="19:19" ht="14.4" hidden="1">
      <c r="S200"/>
    </row>
    <row r="201" spans="19:19" ht="14.4" hidden="1">
      <c r="S201"/>
    </row>
    <row r="202" spans="19:19" ht="14.4" hidden="1">
      <c r="S202"/>
    </row>
    <row r="203" spans="19:19" ht="14.4" hidden="1">
      <c r="S203"/>
    </row>
    <row r="204" spans="19:19" ht="14.4" hidden="1">
      <c r="S204"/>
    </row>
    <row r="205" spans="19:19" ht="14.4" hidden="1">
      <c r="S205"/>
    </row>
    <row r="206" spans="19:19" ht="14.4" hidden="1">
      <c r="S206"/>
    </row>
    <row r="207" spans="19:19" ht="14.4" hidden="1">
      <c r="S207"/>
    </row>
    <row r="208" spans="19:19" ht="14.4" hidden="1">
      <c r="S208"/>
    </row>
    <row r="209" spans="19:19" ht="14.4" hidden="1">
      <c r="S209"/>
    </row>
    <row r="210" spans="19:19" ht="14.4" hidden="1">
      <c r="S210"/>
    </row>
    <row r="211" spans="19:19" ht="14.4" hidden="1">
      <c r="S211"/>
    </row>
    <row r="212" spans="19:19" ht="14.4" hidden="1">
      <c r="S212"/>
    </row>
    <row r="213" spans="19:19" ht="14.4" hidden="1">
      <c r="S213"/>
    </row>
    <row r="214" spans="19:19" ht="14.4" hidden="1">
      <c r="S214"/>
    </row>
    <row r="215" spans="19:19" ht="14.4" hidden="1">
      <c r="S215"/>
    </row>
    <row r="216" spans="19:19" ht="14.4" hidden="1">
      <c r="S216"/>
    </row>
    <row r="217" spans="19:19" ht="14.4" hidden="1">
      <c r="S217"/>
    </row>
    <row r="218" spans="19:19" ht="14.4" hidden="1">
      <c r="S218"/>
    </row>
    <row r="219" spans="19:19" ht="14.4" hidden="1">
      <c r="S219"/>
    </row>
    <row r="220" spans="19:19" ht="14.4" hidden="1">
      <c r="S220"/>
    </row>
    <row r="221" spans="19:19" ht="14.4" hidden="1">
      <c r="S221"/>
    </row>
    <row r="222" spans="19:19" ht="14.4" hidden="1">
      <c r="S222"/>
    </row>
    <row r="223" spans="19:19" ht="14.4" hidden="1">
      <c r="S223"/>
    </row>
    <row r="224" spans="19:19" ht="14.4" hidden="1">
      <c r="S224"/>
    </row>
    <row r="225" spans="19:19" ht="14.4" hidden="1">
      <c r="S225"/>
    </row>
    <row r="226" spans="19:19" ht="14.4" hidden="1">
      <c r="S226"/>
    </row>
    <row r="227" spans="19:19" ht="14.4" hidden="1">
      <c r="S227"/>
    </row>
    <row r="228" spans="19:19" ht="14.4" hidden="1">
      <c r="S228"/>
    </row>
    <row r="229" spans="19:19" ht="14.4" hidden="1">
      <c r="S229"/>
    </row>
    <row r="230" spans="19:19" ht="14.4" hidden="1">
      <c r="S230"/>
    </row>
    <row r="231" spans="19:19" ht="14.4" hidden="1">
      <c r="S231"/>
    </row>
    <row r="232" spans="19:19" ht="14.4" hidden="1">
      <c r="S232"/>
    </row>
    <row r="233" spans="19:19" ht="14.4" hidden="1">
      <c r="S233"/>
    </row>
    <row r="234" spans="19:19" ht="14.4" hidden="1">
      <c r="S234"/>
    </row>
    <row r="235" spans="19:19" ht="14.4" hidden="1">
      <c r="S235"/>
    </row>
    <row r="236" spans="19:19" ht="14.4" hidden="1">
      <c r="S236"/>
    </row>
    <row r="237" spans="19:19" ht="14.4" hidden="1">
      <c r="S237"/>
    </row>
    <row r="238" spans="19:19" ht="14.4" hidden="1">
      <c r="S238"/>
    </row>
    <row r="239" spans="19:19" ht="14.4" hidden="1">
      <c r="S239"/>
    </row>
    <row r="240" spans="19:19" ht="14.4" hidden="1">
      <c r="S240"/>
    </row>
    <row r="241" spans="19:19" ht="14.4" hidden="1">
      <c r="S241"/>
    </row>
    <row r="242" spans="19:19" ht="14.4" hidden="1">
      <c r="S242"/>
    </row>
    <row r="243" spans="19:19" ht="14.4" hidden="1">
      <c r="S243"/>
    </row>
    <row r="244" spans="19:19" ht="14.4" hidden="1">
      <c r="S244"/>
    </row>
    <row r="245" spans="19:19" ht="14.4" hidden="1">
      <c r="S245"/>
    </row>
    <row r="246" spans="19:19" ht="14.4" hidden="1">
      <c r="S246"/>
    </row>
    <row r="247" spans="19:19" ht="14.4" hidden="1">
      <c r="S247"/>
    </row>
    <row r="248" spans="19:19" ht="14.4" hidden="1">
      <c r="S248"/>
    </row>
    <row r="249" spans="19:19" ht="14.4" hidden="1">
      <c r="S249"/>
    </row>
    <row r="250" spans="19:19" ht="14.4" hidden="1">
      <c r="S250"/>
    </row>
    <row r="251" spans="19:19" ht="14.4" hidden="1">
      <c r="S251"/>
    </row>
    <row r="252" spans="19:19" ht="14.4" hidden="1">
      <c r="S252"/>
    </row>
    <row r="253" spans="19:19" ht="14.4" hidden="1">
      <c r="S253"/>
    </row>
    <row r="254" spans="19:19" ht="14.4" hidden="1">
      <c r="S254"/>
    </row>
    <row r="255" spans="19:19" ht="14.4" hidden="1">
      <c r="S255"/>
    </row>
    <row r="256" spans="19:19" ht="14.4" hidden="1">
      <c r="S256"/>
    </row>
    <row r="257" spans="19:19" ht="14.4" hidden="1">
      <c r="S257"/>
    </row>
    <row r="258" spans="19:19" ht="14.4" hidden="1">
      <c r="S258"/>
    </row>
    <row r="259" spans="19:19" ht="14.4" hidden="1">
      <c r="S259"/>
    </row>
    <row r="260" spans="19:19" ht="14.4" hidden="1">
      <c r="S260"/>
    </row>
    <row r="261" spans="19:19" ht="14.4" hidden="1">
      <c r="S261"/>
    </row>
    <row r="262" spans="19:19" ht="14.4" hidden="1">
      <c r="S262"/>
    </row>
    <row r="263" spans="19:19" ht="14.4" hidden="1">
      <c r="S263"/>
    </row>
    <row r="264" spans="19:19" ht="14.4" hidden="1">
      <c r="S264"/>
    </row>
    <row r="265" spans="19:19" ht="14.4" hidden="1">
      <c r="S265"/>
    </row>
    <row r="266" spans="19:19" ht="14.4" hidden="1">
      <c r="S266"/>
    </row>
    <row r="267" spans="19:19" ht="14.4" hidden="1">
      <c r="S267"/>
    </row>
    <row r="268" spans="19:19" ht="14.4" hidden="1">
      <c r="S268"/>
    </row>
    <row r="269" spans="19:19" ht="14.4" hidden="1">
      <c r="S269"/>
    </row>
    <row r="270" spans="19:19" ht="14.4" hidden="1">
      <c r="S270"/>
    </row>
    <row r="271" spans="19:19" ht="14.4" hidden="1">
      <c r="S271"/>
    </row>
    <row r="272" spans="19:19" ht="14.4" hidden="1">
      <c r="S272"/>
    </row>
    <row r="273" spans="19:19" ht="14.4" hidden="1">
      <c r="S273"/>
    </row>
    <row r="274" spans="19:19" ht="14.4" hidden="1">
      <c r="S274"/>
    </row>
    <row r="275" spans="19:19" ht="14.4" hidden="1">
      <c r="S275"/>
    </row>
    <row r="276" spans="19:19" ht="14.4" hidden="1">
      <c r="S276"/>
    </row>
    <row r="277" spans="19:19" ht="14.4" hidden="1">
      <c r="S277"/>
    </row>
    <row r="278" spans="19:19" ht="14.4" hidden="1">
      <c r="S278"/>
    </row>
    <row r="279" spans="19:19" ht="14.4" hidden="1">
      <c r="S279"/>
    </row>
    <row r="280" spans="19:19" hidden="1"/>
    <row r="281" spans="19:19" hidden="1"/>
    <row r="282" spans="19:19" hidden="1"/>
    <row r="283" spans="19:19" hidden="1"/>
    <row r="284" spans="19:19" hidden="1"/>
    <row r="285" spans="19:19" hidden="1"/>
    <row r="286" spans="19:19" hidden="1"/>
    <row r="287" spans="19:19" hidden="1"/>
    <row r="288" spans="19:19"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sheetData>
  <conditionalFormatting sqref="T1:U1">
    <cfRule type="cellIs" dxfId="49" priority="1" operator="equal">
      <formula>"Check"</formula>
    </cfRule>
  </conditionalFormatting>
  <pageMargins left="0.74803149606299213" right="0.74803149606299213" top="0.98425196850393704" bottom="0.98425196850393704" header="0.51181102362204722" footer="0.51181102362204722"/>
  <pageSetup orientation="portrait" r:id="rId1"/>
  <headerFooter alignWithMargins="0">
    <oddFooter>&amp;LIB-Competition Preliminary Case&amp;RPage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F695-4907-4AE4-9FF6-967848143388}">
  <sheetPr>
    <tabColor rgb="FF86654A"/>
  </sheetPr>
  <dimension ref="A1:IY619"/>
  <sheetViews>
    <sheetView showGridLines="0" topLeftCell="A2" zoomScaleNormal="100" zoomScaleSheetLayoutView="100" workbookViewId="0">
      <pane xSplit="4" ySplit="7" topLeftCell="E54" activePane="bottomRight" state="frozen"/>
      <selection activeCell="B10" sqref="B10"/>
      <selection pane="topRight" activeCell="B10" sqref="B10"/>
      <selection pane="bottomLeft" activeCell="B10" sqref="B10"/>
      <selection pane="bottomRight" activeCell="B10" sqref="B10"/>
    </sheetView>
  </sheetViews>
  <sheetFormatPr defaultColWidth="0" defaultRowHeight="10.199999999999999" zeroHeight="1"/>
  <cols>
    <col min="1" max="1" width="2.77734375" style="141" customWidth="1"/>
    <col min="2" max="2" width="24.44140625" style="141" customWidth="1"/>
    <col min="3" max="3" width="16.33203125" style="141" customWidth="1"/>
    <col min="4" max="4" width="11.44140625" style="141" hidden="1" customWidth="1"/>
    <col min="5" max="5" width="4.6640625" style="141" customWidth="1"/>
    <col min="6" max="6" width="7.109375" style="141" customWidth="1"/>
    <col min="7" max="10" width="7.33203125" style="141" customWidth="1"/>
    <col min="11" max="18" width="7.109375" style="141" customWidth="1"/>
    <col min="19" max="19" width="2.77734375" style="141" customWidth="1"/>
    <col min="20" max="21" width="4.44140625" style="141" customWidth="1"/>
    <col min="22" max="22" width="2.44140625" style="141" customWidth="1"/>
    <col min="23" max="257" width="9.44140625" style="141" hidden="1" customWidth="1"/>
    <col min="258" max="259" width="0" style="141" hidden="1" customWidth="1"/>
    <col min="260" max="16384" width="9.44140625" style="141" hidden="1"/>
  </cols>
  <sheetData>
    <row r="1" spans="1:98" hidden="1">
      <c r="A1" s="147"/>
      <c r="B1" s="147"/>
      <c r="C1" s="147"/>
      <c r="D1" s="147"/>
    </row>
    <row r="2" spans="1:98" s="144" customFormat="1" ht="13.2">
      <c r="A2" s="153" t="str">
        <f>'DCF - Assumptions'!$E$8&amp;" | Discounted Cash Flows - Financial Statements"</f>
        <v>Tapestry | Discounted Cash Flows - Financial Statements</v>
      </c>
      <c r="B2" s="152"/>
      <c r="T2" s="151" t="str">
        <f>IF(U7=T7,"OK","Check")</f>
        <v>OK</v>
      </c>
      <c r="U2" s="151" t="str">
        <f>IF(T6=U6,"OK","Check")</f>
        <v>OK</v>
      </c>
    </row>
    <row r="3" spans="1:98" s="147" customFormat="1" ht="1.95" customHeight="1">
      <c r="A3" s="150"/>
      <c r="S3" s="149"/>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row>
    <row r="4" spans="1:98" s="143" customFormat="1" ht="3" customHeight="1">
      <c r="A4" s="146"/>
      <c r="S4" s="145"/>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row>
    <row r="5" spans="1:98" ht="11.25" customHeight="1">
      <c r="F5" s="257"/>
      <c r="G5" s="257"/>
      <c r="H5" s="257"/>
      <c r="I5" s="256"/>
      <c r="J5" s="256"/>
      <c r="K5" s="290"/>
      <c r="L5" s="290"/>
      <c r="M5" s="290"/>
      <c r="N5" s="290"/>
      <c r="O5" s="290"/>
      <c r="P5" s="290"/>
      <c r="Q5" s="290"/>
      <c r="R5" s="290"/>
    </row>
    <row r="6" spans="1:98" ht="13.2">
      <c r="A6" s="198"/>
      <c r="B6" s="359" t="s">
        <v>244</v>
      </c>
      <c r="C6" s="358"/>
      <c r="D6" s="358"/>
      <c r="E6" s="358"/>
      <c r="F6" s="358"/>
      <c r="G6" s="358"/>
      <c r="H6" s="358"/>
      <c r="I6" s="358"/>
      <c r="J6" s="358"/>
      <c r="K6" s="358"/>
      <c r="L6" s="358"/>
      <c r="M6" s="358"/>
      <c r="N6" s="358"/>
      <c r="O6" s="358"/>
      <c r="P6" s="358"/>
      <c r="Q6" s="358"/>
      <c r="R6" s="358"/>
      <c r="T6" s="260">
        <f>ROWS(B6:B149)</f>
        <v>144</v>
      </c>
      <c r="U6" s="2">
        <v>144</v>
      </c>
      <c r="V6" s="198"/>
      <c r="W6" s="198"/>
      <c r="X6" s="198"/>
      <c r="Y6" s="198"/>
      <c r="Z6" s="198"/>
      <c r="AA6" s="198"/>
      <c r="AB6" s="198"/>
      <c r="AC6" s="198"/>
      <c r="AD6" s="198"/>
      <c r="AE6" s="198"/>
      <c r="AF6" s="198"/>
      <c r="AG6" s="198"/>
      <c r="AH6" s="198"/>
      <c r="AI6" s="198"/>
      <c r="AJ6" s="198"/>
      <c r="AK6" s="198"/>
    </row>
    <row r="7" spans="1:98" ht="13.05" customHeight="1">
      <c r="F7" s="257"/>
      <c r="G7" s="257"/>
      <c r="H7" s="257"/>
      <c r="I7" s="256"/>
      <c r="J7" s="256"/>
      <c r="K7" s="290" t="str">
        <f>'DCF - Assumptions'!$K$6</f>
        <v>Projected Fiscal Years Ending December 31</v>
      </c>
      <c r="L7" s="290"/>
      <c r="M7" s="290"/>
      <c r="N7" s="290"/>
      <c r="O7" s="290"/>
      <c r="P7" s="290"/>
      <c r="Q7" s="290"/>
      <c r="R7" s="290"/>
      <c r="T7" s="260">
        <f>SUM(T9:T149)</f>
        <v>111</v>
      </c>
      <c r="U7" s="2">
        <v>111</v>
      </c>
    </row>
    <row r="8" spans="1:98" ht="13.05" customHeight="1" thickBot="1">
      <c r="A8" s="179"/>
      <c r="B8" s="179" t="s">
        <v>243</v>
      </c>
      <c r="C8" s="179"/>
      <c r="D8" s="179"/>
      <c r="E8" s="179"/>
      <c r="F8" s="248">
        <f>+'DCF - Assumptions'!F7</f>
        <v>2014</v>
      </c>
      <c r="G8" s="248">
        <f>+'DCF - Assumptions'!G7</f>
        <v>2015</v>
      </c>
      <c r="H8" s="248">
        <f>+'DCF - Assumptions'!H7</f>
        <v>2016</v>
      </c>
      <c r="I8" s="248">
        <f>+'DCF - Assumptions'!I7</f>
        <v>2017</v>
      </c>
      <c r="J8" s="248">
        <f>+'DCF - Assumptions'!J7</f>
        <v>2018</v>
      </c>
      <c r="K8" s="248">
        <f>+'DCF - Assumptions'!K7</f>
        <v>2019</v>
      </c>
      <c r="L8" s="248">
        <f>+'DCF - Assumptions'!L7</f>
        <v>2020</v>
      </c>
      <c r="M8" s="248">
        <f>+'DCF - Assumptions'!M7</f>
        <v>2021</v>
      </c>
      <c r="N8" s="248">
        <f>+'DCF - Assumptions'!N7</f>
        <v>2022</v>
      </c>
      <c r="O8" s="248">
        <f>+'DCF - Assumptions'!O7</f>
        <v>2023</v>
      </c>
      <c r="P8" s="248">
        <f>+'DCF - Assumptions'!P7</f>
        <v>2024</v>
      </c>
      <c r="Q8" s="248">
        <f>+'DCF - Assumptions'!Q7</f>
        <v>2025</v>
      </c>
      <c r="R8" s="248">
        <f>+'DCF - Assumptions'!R7</f>
        <v>2026</v>
      </c>
      <c r="T8" s="253"/>
      <c r="U8" s="2"/>
    </row>
    <row r="9" spans="1:98" ht="12.6" customHeight="1">
      <c r="A9" s="122"/>
      <c r="B9" s="141" t="s">
        <v>242</v>
      </c>
      <c r="F9" s="354">
        <v>4806.2259999999997</v>
      </c>
      <c r="G9" s="354">
        <v>4191.6000000000004</v>
      </c>
      <c r="H9" s="354">
        <v>4147.1000000000004</v>
      </c>
      <c r="I9" s="354">
        <v>4114.7</v>
      </c>
      <c r="J9" s="354">
        <v>4221.5</v>
      </c>
      <c r="K9" s="271"/>
      <c r="L9" s="271"/>
      <c r="M9" s="271"/>
      <c r="N9" s="271"/>
      <c r="O9" s="271"/>
      <c r="P9" s="271"/>
      <c r="Q9" s="271"/>
      <c r="R9" s="271"/>
      <c r="T9" s="260">
        <f>IF(NOT(ISBLANK(B9)), 1, 0)</f>
        <v>1</v>
      </c>
      <c r="U9" s="2">
        <v>1</v>
      </c>
    </row>
    <row r="10" spans="1:98" ht="13.05" customHeight="1">
      <c r="A10" s="122"/>
      <c r="B10" s="141" t="s">
        <v>241</v>
      </c>
      <c r="F10" s="354">
        <v>0</v>
      </c>
      <c r="G10" s="354">
        <v>0</v>
      </c>
      <c r="H10" s="354">
        <v>0</v>
      </c>
      <c r="I10" s="354">
        <v>0</v>
      </c>
      <c r="J10" s="354">
        <v>1284.7</v>
      </c>
      <c r="K10" s="271"/>
      <c r="L10" s="271"/>
      <c r="M10" s="271"/>
      <c r="N10" s="271"/>
      <c r="O10" s="271"/>
      <c r="P10" s="271"/>
      <c r="Q10" s="271"/>
      <c r="R10" s="271"/>
      <c r="T10" s="260">
        <f>IF(NOT(ISBLANK(B10)), 1, 0)</f>
        <v>1</v>
      </c>
      <c r="U10" s="2">
        <v>1</v>
      </c>
    </row>
    <row r="11" spans="1:98" ht="13.05" customHeight="1">
      <c r="A11" s="122"/>
      <c r="B11" s="154" t="s">
        <v>240</v>
      </c>
      <c r="F11" s="354">
        <v>0</v>
      </c>
      <c r="G11" s="354">
        <v>0</v>
      </c>
      <c r="H11" s="354">
        <v>344.7</v>
      </c>
      <c r="I11" s="354">
        <v>373.6</v>
      </c>
      <c r="J11" s="354">
        <v>373.8</v>
      </c>
      <c r="K11" s="271"/>
      <c r="L11" s="271"/>
      <c r="M11" s="271"/>
      <c r="N11" s="271"/>
      <c r="O11" s="271"/>
      <c r="P11" s="271"/>
      <c r="Q11" s="271"/>
      <c r="R11" s="271"/>
      <c r="T11" s="260">
        <f>IF(NOT(ISBLANK(B11)), 1, 0)</f>
        <v>1</v>
      </c>
      <c r="U11" s="2">
        <v>1</v>
      </c>
    </row>
    <row r="12" spans="1:98" ht="13.05" customHeight="1">
      <c r="A12" s="122"/>
      <c r="B12" s="344" t="s">
        <v>79</v>
      </c>
      <c r="C12" s="147"/>
      <c r="D12" s="147"/>
      <c r="E12" s="147"/>
      <c r="F12" s="235">
        <f>SUM(F9:F11)</f>
        <v>4806.2259999999997</v>
      </c>
      <c r="G12" s="235">
        <f>SUM(G9:G11)</f>
        <v>4191.6000000000004</v>
      </c>
      <c r="H12" s="235">
        <f>SUM(H9:H11)</f>
        <v>4491.8</v>
      </c>
      <c r="I12" s="235">
        <f>SUM(I9:I11)</f>
        <v>4488.3</v>
      </c>
      <c r="J12" s="235">
        <f>SUM(J9:J11)</f>
        <v>5880</v>
      </c>
      <c r="K12" s="343"/>
      <c r="L12" s="343"/>
      <c r="M12" s="343"/>
      <c r="N12" s="343"/>
      <c r="O12" s="343"/>
      <c r="P12" s="343"/>
      <c r="Q12" s="343"/>
      <c r="R12" s="343"/>
      <c r="T12" s="260">
        <f>IF(NOT(ISBLANK(B12)), 1, 0)</f>
        <v>1</v>
      </c>
      <c r="U12" s="2">
        <v>1</v>
      </c>
    </row>
    <row r="13" spans="1:98" ht="13.05" customHeight="1">
      <c r="A13" s="122"/>
      <c r="F13" s="357"/>
      <c r="G13" s="357"/>
      <c r="H13" s="357"/>
      <c r="I13" s="357"/>
      <c r="J13" s="356"/>
      <c r="L13" s="355"/>
      <c r="M13" s="355"/>
      <c r="N13" s="355"/>
      <c r="O13" s="355"/>
      <c r="P13" s="355"/>
      <c r="Q13" s="355"/>
      <c r="R13" s="355"/>
      <c r="T13" s="260">
        <f>IF(NOT(ISBLANK(B13)), 1, 0)</f>
        <v>0</v>
      </c>
      <c r="U13" s="2">
        <v>0</v>
      </c>
    </row>
    <row r="14" spans="1:98" ht="13.05" customHeight="1">
      <c r="A14" s="122"/>
      <c r="B14" s="141" t="s">
        <v>126</v>
      </c>
      <c r="F14" s="354">
        <v>-1509.2629999999999</v>
      </c>
      <c r="G14" s="354">
        <v>-1283</v>
      </c>
      <c r="H14" s="354">
        <v>-1298.2</v>
      </c>
      <c r="I14" s="354">
        <v>-1259.7</v>
      </c>
      <c r="J14" s="354">
        <v>-1290</v>
      </c>
      <c r="K14" s="271"/>
      <c r="L14" s="271"/>
      <c r="M14" s="271"/>
      <c r="N14" s="271"/>
      <c r="O14" s="271"/>
      <c r="P14" s="271"/>
      <c r="Q14" s="271"/>
      <c r="R14" s="271"/>
      <c r="T14" s="260">
        <f>IF(NOT(ISBLANK(B14)), 1, 0)</f>
        <v>1</v>
      </c>
      <c r="U14" s="2">
        <v>1</v>
      </c>
    </row>
    <row r="15" spans="1:98" ht="13.05" customHeight="1">
      <c r="A15" s="122"/>
      <c r="B15" s="141" t="s">
        <v>125</v>
      </c>
      <c r="F15" s="354">
        <v>0</v>
      </c>
      <c r="G15" s="354">
        <v>0</v>
      </c>
      <c r="H15" s="354">
        <v>0</v>
      </c>
      <c r="I15" s="354">
        <v>0</v>
      </c>
      <c r="J15" s="354">
        <v>-573.6</v>
      </c>
      <c r="K15" s="271"/>
      <c r="L15" s="271"/>
      <c r="M15" s="271"/>
      <c r="N15" s="271"/>
      <c r="O15" s="271"/>
      <c r="P15" s="271"/>
      <c r="Q15" s="271"/>
      <c r="R15" s="271"/>
      <c r="T15" s="260">
        <f>IF(NOT(ISBLANK(B15)), 1, 0)</f>
        <v>1</v>
      </c>
      <c r="U15" s="2">
        <v>1</v>
      </c>
    </row>
    <row r="16" spans="1:98" ht="13.05" customHeight="1">
      <c r="A16" s="122"/>
      <c r="B16" s="154" t="s">
        <v>124</v>
      </c>
      <c r="F16" s="354">
        <v>0</v>
      </c>
      <c r="G16" s="354">
        <v>0</v>
      </c>
      <c r="H16" s="354">
        <v>-142.30000000000001</v>
      </c>
      <c r="I16" s="354">
        <v>-147.5</v>
      </c>
      <c r="J16" s="354">
        <v>-162.5</v>
      </c>
      <c r="K16" s="271"/>
      <c r="L16" s="271"/>
      <c r="M16" s="271"/>
      <c r="N16" s="271"/>
      <c r="O16" s="271"/>
      <c r="P16" s="271"/>
      <c r="Q16" s="271"/>
      <c r="R16" s="271"/>
      <c r="T16" s="260">
        <f>IF(NOT(ISBLANK(B16)), 1, 0)</f>
        <v>1</v>
      </c>
      <c r="U16" s="2">
        <v>1</v>
      </c>
    </row>
    <row r="17" spans="1:21" ht="13.05" customHeight="1">
      <c r="A17" s="122"/>
      <c r="B17" s="344" t="s">
        <v>77</v>
      </c>
      <c r="C17" s="147"/>
      <c r="D17" s="147"/>
      <c r="E17" s="147"/>
      <c r="F17" s="235">
        <f>SUM(F14:F16)</f>
        <v>-1509.2629999999999</v>
      </c>
      <c r="G17" s="235">
        <f>SUM(G14:G16)</f>
        <v>-1283</v>
      </c>
      <c r="H17" s="235">
        <f>SUM(H14:H16)</f>
        <v>-1440.5</v>
      </c>
      <c r="I17" s="235">
        <f>SUM(I14:I16)</f>
        <v>-1407.2</v>
      </c>
      <c r="J17" s="235">
        <f>SUM(J14:J16)</f>
        <v>-2026.1</v>
      </c>
      <c r="K17" s="343"/>
      <c r="L17" s="343"/>
      <c r="M17" s="343"/>
      <c r="N17" s="343"/>
      <c r="O17" s="343"/>
      <c r="P17" s="343"/>
      <c r="Q17" s="343"/>
      <c r="R17" s="343"/>
      <c r="T17" s="260">
        <f>IF(NOT(ISBLANK(B17)), 1, 0)</f>
        <v>1</v>
      </c>
      <c r="U17" s="2">
        <v>1</v>
      </c>
    </row>
    <row r="18" spans="1:21" ht="13.05" customHeight="1">
      <c r="A18" s="122"/>
      <c r="B18" s="211"/>
      <c r="F18" s="154"/>
      <c r="G18" s="154"/>
      <c r="H18" s="355"/>
      <c r="I18" s="355"/>
      <c r="J18" s="355"/>
      <c r="K18" s="154"/>
      <c r="L18" s="154"/>
      <c r="M18" s="154"/>
      <c r="N18" s="154"/>
      <c r="O18" s="154"/>
      <c r="P18" s="154"/>
      <c r="Q18" s="154"/>
      <c r="R18" s="154"/>
      <c r="T18" s="260">
        <f>IF(NOT(ISBLANK(B18)), 1, 0)</f>
        <v>0</v>
      </c>
      <c r="U18" s="2">
        <v>0</v>
      </c>
    </row>
    <row r="19" spans="1:21" ht="13.05" customHeight="1">
      <c r="A19" s="122"/>
      <c r="B19" s="141" t="s">
        <v>121</v>
      </c>
      <c r="F19" s="354">
        <v>-1865.3082766705745</v>
      </c>
      <c r="G19" s="354">
        <v>-1962.7436853884685</v>
      </c>
      <c r="H19" s="354">
        <v>-1824.5</v>
      </c>
      <c r="I19" s="354">
        <v>-1815</v>
      </c>
      <c r="J19" s="354">
        <v>-1847.3</v>
      </c>
      <c r="K19" s="271"/>
      <c r="L19" s="271"/>
      <c r="M19" s="271"/>
      <c r="N19" s="271"/>
      <c r="O19" s="271"/>
      <c r="P19" s="271"/>
      <c r="Q19" s="271"/>
      <c r="R19" s="271"/>
      <c r="T19" s="260">
        <f>IF(NOT(ISBLANK(B19)), 1, 0)</f>
        <v>1</v>
      </c>
      <c r="U19" s="2">
        <v>1</v>
      </c>
    </row>
    <row r="20" spans="1:21" ht="13.05" customHeight="1">
      <c r="A20" s="122"/>
      <c r="B20" s="141" t="s">
        <v>120</v>
      </c>
      <c r="F20" s="354">
        <v>0</v>
      </c>
      <c r="G20" s="354">
        <v>0</v>
      </c>
      <c r="H20" s="354">
        <v>0</v>
      </c>
      <c r="I20" s="354">
        <v>0</v>
      </c>
      <c r="J20" s="354">
        <v>-773</v>
      </c>
      <c r="K20" s="271"/>
      <c r="L20" s="271"/>
      <c r="M20" s="271"/>
      <c r="N20" s="271"/>
      <c r="O20" s="271"/>
      <c r="P20" s="271"/>
      <c r="Q20" s="271"/>
      <c r="R20" s="271"/>
      <c r="T20" s="260">
        <f>IF(NOT(ISBLANK(B20)), 1, 0)</f>
        <v>1</v>
      </c>
      <c r="U20" s="2">
        <v>1</v>
      </c>
    </row>
    <row r="21" spans="1:21" ht="13.05" customHeight="1">
      <c r="A21" s="122"/>
      <c r="B21" s="154" t="s">
        <v>119</v>
      </c>
      <c r="F21" s="354">
        <v>0</v>
      </c>
      <c r="G21" s="354">
        <v>0</v>
      </c>
      <c r="H21" s="354">
        <v>-169.9</v>
      </c>
      <c r="I21" s="354">
        <v>-210.6</v>
      </c>
      <c r="J21" s="354">
        <v>-213.9</v>
      </c>
      <c r="K21" s="271"/>
      <c r="L21" s="271"/>
      <c r="M21" s="271"/>
      <c r="N21" s="271"/>
      <c r="O21" s="271"/>
      <c r="P21" s="271"/>
      <c r="Q21" s="271"/>
      <c r="R21" s="271"/>
      <c r="T21" s="260">
        <f>IF(NOT(ISBLANK(B21)), 1, 0)</f>
        <v>1</v>
      </c>
      <c r="U21" s="2">
        <v>1</v>
      </c>
    </row>
    <row r="22" spans="1:21" ht="13.05" customHeight="1">
      <c r="A22" s="122"/>
      <c r="B22" s="178" t="s">
        <v>118</v>
      </c>
      <c r="F22" s="354">
        <v>-311.58072332942561</v>
      </c>
      <c r="G22" s="354">
        <v>-327.85631461153139</v>
      </c>
      <c r="H22" s="354">
        <v>-403.4</v>
      </c>
      <c r="I22" s="354">
        <v>-268.10000000000002</v>
      </c>
      <c r="J22" s="354">
        <v>-348.9</v>
      </c>
      <c r="K22" s="271"/>
      <c r="L22" s="271"/>
      <c r="M22" s="271"/>
      <c r="N22" s="271"/>
      <c r="O22" s="271"/>
      <c r="P22" s="271"/>
      <c r="Q22" s="271"/>
      <c r="R22" s="271"/>
      <c r="T22" s="260">
        <f>IF(NOT(ISBLANK(B22)), 1, 0)</f>
        <v>1</v>
      </c>
      <c r="U22" s="2">
        <v>1</v>
      </c>
    </row>
    <row r="23" spans="1:21" ht="13.05" customHeight="1">
      <c r="A23" s="122"/>
      <c r="B23" s="344" t="s">
        <v>76</v>
      </c>
      <c r="C23" s="147"/>
      <c r="D23" s="147"/>
      <c r="E23" s="147"/>
      <c r="F23" s="235">
        <f>SUM(F19:F22)</f>
        <v>-2176.8890000000001</v>
      </c>
      <c r="G23" s="235">
        <f>SUM(G19:G22)</f>
        <v>-2290.6</v>
      </c>
      <c r="H23" s="235">
        <f>SUM(H19:H22)</f>
        <v>-2397.8000000000002</v>
      </c>
      <c r="I23" s="235">
        <f>SUM(I19:I22)</f>
        <v>-2293.6999999999998</v>
      </c>
      <c r="J23" s="235">
        <f>SUM(J19:J22)</f>
        <v>-3183.1000000000004</v>
      </c>
      <c r="K23" s="343"/>
      <c r="L23" s="343"/>
      <c r="M23" s="343"/>
      <c r="N23" s="343"/>
      <c r="O23" s="343"/>
      <c r="P23" s="343"/>
      <c r="Q23" s="343"/>
      <c r="R23" s="343"/>
      <c r="T23" s="260">
        <f>IF(NOT(ISBLANK(B23)), 1, 0)</f>
        <v>1</v>
      </c>
      <c r="U23" s="2">
        <v>1</v>
      </c>
    </row>
    <row r="24" spans="1:21" ht="13.05" customHeight="1">
      <c r="A24" s="122"/>
      <c r="B24" s="211"/>
      <c r="F24" s="154"/>
      <c r="G24" s="154"/>
      <c r="H24" s="154"/>
      <c r="I24" s="154"/>
      <c r="J24" s="154"/>
      <c r="K24" s="154"/>
      <c r="L24" s="154"/>
      <c r="M24" s="154"/>
      <c r="N24" s="154"/>
      <c r="O24" s="154"/>
      <c r="P24" s="154"/>
      <c r="Q24" s="154"/>
      <c r="R24" s="154"/>
      <c r="T24" s="260">
        <f>IF(NOT(ISBLANK(B24)), 1, 0)</f>
        <v>0</v>
      </c>
      <c r="U24" s="2">
        <v>0</v>
      </c>
    </row>
    <row r="25" spans="1:21" ht="13.05" customHeight="1">
      <c r="A25" s="122"/>
      <c r="B25" s="141" t="s">
        <v>115</v>
      </c>
      <c r="F25" s="154">
        <f>F9+F14+F19</f>
        <v>1431.6547233294252</v>
      </c>
      <c r="G25" s="154">
        <f>G9+G14+G19</f>
        <v>945.85631461153184</v>
      </c>
      <c r="H25" s="154">
        <f>H9+H14+H19</f>
        <v>1024.4000000000005</v>
      </c>
      <c r="I25" s="154">
        <f>I9+I14+I19</f>
        <v>1040</v>
      </c>
      <c r="J25" s="154">
        <f>J9+J14+J19</f>
        <v>1084.2</v>
      </c>
      <c r="K25" s="271"/>
      <c r="L25" s="271"/>
      <c r="M25" s="271"/>
      <c r="N25" s="271"/>
      <c r="O25" s="271"/>
      <c r="P25" s="271"/>
      <c r="Q25" s="271"/>
      <c r="R25" s="271"/>
      <c r="T25" s="260">
        <f>IF(NOT(ISBLANK(B25)), 1, 0)</f>
        <v>1</v>
      </c>
      <c r="U25" s="2">
        <v>1</v>
      </c>
    </row>
    <row r="26" spans="1:21" ht="13.05" customHeight="1">
      <c r="A26" s="122"/>
      <c r="B26" s="141" t="s">
        <v>114</v>
      </c>
      <c r="F26" s="154">
        <f>F10+F15+F20</f>
        <v>0</v>
      </c>
      <c r="G26" s="154">
        <f>G10+G15+G20</f>
        <v>0</v>
      </c>
      <c r="H26" s="154">
        <f>H10+H15+H20</f>
        <v>0</v>
      </c>
      <c r="I26" s="154">
        <f>I10+I15+I20</f>
        <v>0</v>
      </c>
      <c r="J26" s="154">
        <f>J10+J15+J20</f>
        <v>-61.899999999999977</v>
      </c>
      <c r="K26" s="271"/>
      <c r="L26" s="271"/>
      <c r="M26" s="271"/>
      <c r="N26" s="271"/>
      <c r="O26" s="271"/>
      <c r="P26" s="271"/>
      <c r="Q26" s="271"/>
      <c r="R26" s="271"/>
      <c r="T26" s="260">
        <f>IF(NOT(ISBLANK(B26)), 1, 0)</f>
        <v>1</v>
      </c>
      <c r="U26" s="2">
        <v>1</v>
      </c>
    </row>
    <row r="27" spans="1:21" ht="13.05" customHeight="1">
      <c r="A27" s="122"/>
      <c r="B27" s="154" t="s">
        <v>113</v>
      </c>
      <c r="F27" s="154">
        <f>F11+F16+F21</f>
        <v>0</v>
      </c>
      <c r="G27" s="154">
        <f>G11+G16+G21</f>
        <v>0</v>
      </c>
      <c r="H27" s="154">
        <f>H11+H16+H21</f>
        <v>32.499999999999972</v>
      </c>
      <c r="I27" s="154">
        <f>I11+I16+I21</f>
        <v>15.500000000000028</v>
      </c>
      <c r="J27" s="154">
        <f>J11+J16+J21</f>
        <v>-2.5999999999999943</v>
      </c>
      <c r="K27" s="271"/>
      <c r="L27" s="271"/>
      <c r="M27" s="271"/>
      <c r="N27" s="271"/>
      <c r="O27" s="271"/>
      <c r="P27" s="271"/>
      <c r="Q27" s="271"/>
      <c r="R27" s="271"/>
      <c r="T27" s="260">
        <f>IF(NOT(ISBLANK(B27)), 1, 0)</f>
        <v>1</v>
      </c>
      <c r="U27" s="2">
        <v>1</v>
      </c>
    </row>
    <row r="28" spans="1:21" ht="13.05" customHeight="1">
      <c r="A28" s="122"/>
      <c r="B28" s="178" t="s">
        <v>118</v>
      </c>
      <c r="F28" s="154">
        <f>F22</f>
        <v>-311.58072332942561</v>
      </c>
      <c r="G28" s="154">
        <f>G22</f>
        <v>-327.85631461153139</v>
      </c>
      <c r="H28" s="154">
        <f>H22</f>
        <v>-403.4</v>
      </c>
      <c r="I28" s="154">
        <f>I22</f>
        <v>-268.10000000000002</v>
      </c>
      <c r="J28" s="154">
        <f>J22</f>
        <v>-348.9</v>
      </c>
      <c r="K28" s="271"/>
      <c r="L28" s="271"/>
      <c r="M28" s="271"/>
      <c r="N28" s="271"/>
      <c r="O28" s="271"/>
      <c r="P28" s="271"/>
      <c r="Q28" s="271"/>
      <c r="R28" s="271"/>
      <c r="T28" s="260">
        <f>IF(NOT(ISBLANK(B28)), 1, 0)</f>
        <v>1</v>
      </c>
      <c r="U28" s="2">
        <v>1</v>
      </c>
    </row>
    <row r="29" spans="1:21" ht="13.05" customHeight="1">
      <c r="A29" s="122"/>
      <c r="B29" s="353" t="s">
        <v>75</v>
      </c>
      <c r="C29" s="350"/>
      <c r="D29" s="350"/>
      <c r="E29" s="350"/>
      <c r="F29" s="235">
        <f>SUM(F25:F28)</f>
        <v>1120.0739999999996</v>
      </c>
      <c r="G29" s="235">
        <f>SUM(G25:G28)</f>
        <v>618.00000000000045</v>
      </c>
      <c r="H29" s="235">
        <f>SUM(H25:H28)</f>
        <v>653.50000000000057</v>
      </c>
      <c r="I29" s="235">
        <f>SUM(I25:I28)</f>
        <v>787.4</v>
      </c>
      <c r="J29" s="235">
        <f>SUM(J25:J28)</f>
        <v>670.80000000000007</v>
      </c>
      <c r="K29" s="343"/>
      <c r="L29" s="343"/>
      <c r="M29" s="343"/>
      <c r="N29" s="343"/>
      <c r="O29" s="343"/>
      <c r="P29" s="343"/>
      <c r="Q29" s="343"/>
      <c r="R29" s="343"/>
      <c r="T29" s="260">
        <f>IF(NOT(ISBLANK(B29)), 1, 0)</f>
        <v>1</v>
      </c>
      <c r="U29" s="2">
        <v>1</v>
      </c>
    </row>
    <row r="30" spans="1:21">
      <c r="T30" s="260">
        <f>IF(NOT(ISBLANK(B30)), 1, 0)</f>
        <v>0</v>
      </c>
      <c r="U30" s="2">
        <v>0</v>
      </c>
    </row>
    <row r="31" spans="1:21" ht="13.05" customHeight="1">
      <c r="A31" s="122"/>
      <c r="B31" s="156" t="s">
        <v>239</v>
      </c>
      <c r="C31" s="53"/>
      <c r="D31" s="53"/>
      <c r="E31" s="53"/>
      <c r="F31" s="352">
        <f>F56</f>
        <v>189.4</v>
      </c>
      <c r="G31" s="352">
        <f>G56</f>
        <v>191.8</v>
      </c>
      <c r="H31" s="154">
        <f>H56</f>
        <v>210.6</v>
      </c>
      <c r="I31" s="154">
        <f>I56</f>
        <v>212.8</v>
      </c>
      <c r="J31" s="154">
        <f>J56</f>
        <v>260.3</v>
      </c>
      <c r="K31" s="271"/>
      <c r="L31" s="271"/>
      <c r="M31" s="271"/>
      <c r="N31" s="271"/>
      <c r="O31" s="271"/>
      <c r="P31" s="271"/>
      <c r="Q31" s="271"/>
      <c r="R31" s="271"/>
      <c r="T31" s="260">
        <f>IF(NOT(ISBLANK(B31)), 1, 0)</f>
        <v>1</v>
      </c>
      <c r="U31" s="2">
        <v>1</v>
      </c>
    </row>
    <row r="32" spans="1:21" ht="13.05" customHeight="1">
      <c r="A32" s="122"/>
      <c r="B32" s="156" t="s">
        <v>238</v>
      </c>
      <c r="C32" s="53"/>
      <c r="D32" s="53"/>
      <c r="E32" s="53"/>
      <c r="F32" s="154">
        <f>F57</f>
        <v>83.6</v>
      </c>
      <c r="G32" s="154">
        <f>G57</f>
        <v>94.5</v>
      </c>
      <c r="H32" s="154">
        <f>H57</f>
        <v>95.8</v>
      </c>
      <c r="I32" s="154">
        <f>I57</f>
        <v>77.399999999999991</v>
      </c>
      <c r="J32" s="154">
        <f>J57</f>
        <v>81.3</v>
      </c>
      <c r="K32" s="271"/>
      <c r="L32" s="271"/>
      <c r="M32" s="271"/>
      <c r="N32" s="271"/>
      <c r="O32" s="271"/>
      <c r="P32" s="271"/>
      <c r="Q32" s="271"/>
      <c r="R32" s="271"/>
      <c r="T32" s="260">
        <f>IF(NOT(ISBLANK(B32)), 1, 0)</f>
        <v>1</v>
      </c>
      <c r="U32" s="2">
        <v>1</v>
      </c>
    </row>
    <row r="33" spans="1:21" ht="13.05" customHeight="1">
      <c r="A33" s="122"/>
      <c r="B33" s="156" t="s">
        <v>237</v>
      </c>
      <c r="C33" s="53"/>
      <c r="D33" s="53"/>
      <c r="E33" s="53"/>
      <c r="F33" s="154">
        <f>F58</f>
        <v>108.2</v>
      </c>
      <c r="G33" s="154">
        <f>G58</f>
        <v>59.7</v>
      </c>
      <c r="H33" s="154">
        <f>H58</f>
        <v>17.7</v>
      </c>
      <c r="I33" s="154">
        <f>I58</f>
        <v>8.5</v>
      </c>
      <c r="J33" s="154">
        <f>J58</f>
        <v>134.9</v>
      </c>
      <c r="K33" s="271"/>
      <c r="L33" s="271"/>
      <c r="M33" s="271"/>
      <c r="N33" s="271"/>
      <c r="O33" s="271"/>
      <c r="P33" s="271"/>
      <c r="Q33" s="271"/>
      <c r="R33" s="271"/>
      <c r="T33" s="260">
        <f>IF(NOT(ISBLANK(B33)), 1, 0)</f>
        <v>1</v>
      </c>
      <c r="U33" s="2">
        <v>1</v>
      </c>
    </row>
    <row r="34" spans="1:21" ht="13.05" customHeight="1">
      <c r="A34" s="122"/>
      <c r="B34" s="351" t="s">
        <v>236</v>
      </c>
      <c r="C34" s="350"/>
      <c r="D34" s="350"/>
      <c r="E34" s="350"/>
      <c r="F34" s="235">
        <f>F29+SUM(F30:F33)</f>
        <v>1501.2739999999997</v>
      </c>
      <c r="G34" s="235">
        <f>G29+SUM(G30:G33)</f>
        <v>964.00000000000045</v>
      </c>
      <c r="H34" s="235">
        <f>H29+SUM(H30:H33)</f>
        <v>977.60000000000059</v>
      </c>
      <c r="I34" s="235">
        <f>I29+SUM(I30:I33)</f>
        <v>1086.0999999999999</v>
      </c>
      <c r="J34" s="235">
        <f>J29+SUM(J30:J33)</f>
        <v>1147.3000000000002</v>
      </c>
      <c r="K34" s="343"/>
      <c r="L34" s="343"/>
      <c r="M34" s="343"/>
      <c r="N34" s="343"/>
      <c r="O34" s="343"/>
      <c r="P34" s="343"/>
      <c r="Q34" s="343"/>
      <c r="R34" s="343"/>
      <c r="T34" s="260">
        <f>IF(NOT(ISBLANK(B34)), 1, 0)</f>
        <v>1</v>
      </c>
      <c r="U34" s="2">
        <v>1</v>
      </c>
    </row>
    <row r="35" spans="1:21" ht="13.05" customHeight="1">
      <c r="A35" s="122"/>
      <c r="B35" s="349" t="s">
        <v>235</v>
      </c>
      <c r="F35" s="154">
        <f>SUM(F34:F34)</f>
        <v>1501.2739999999997</v>
      </c>
      <c r="G35" s="154">
        <f>SUM(G34:G34)</f>
        <v>964.00000000000045</v>
      </c>
      <c r="H35" s="154">
        <f>SUM(H34:H34)</f>
        <v>977.60000000000059</v>
      </c>
      <c r="I35" s="154">
        <f>SUM(I34:I34)</f>
        <v>1086.0999999999999</v>
      </c>
      <c r="J35" s="154">
        <f>SUM(J34:J34)</f>
        <v>1147.3000000000002</v>
      </c>
      <c r="K35" s="271"/>
      <c r="L35" s="271"/>
      <c r="M35" s="271"/>
      <c r="N35" s="271"/>
      <c r="O35" s="271"/>
      <c r="P35" s="271"/>
      <c r="Q35" s="271"/>
      <c r="R35" s="271"/>
      <c r="T35" s="260">
        <f>IF(NOT(ISBLANK(B35)), 1, 0)</f>
        <v>1</v>
      </c>
      <c r="U35" s="2">
        <v>1</v>
      </c>
    </row>
    <row r="36" spans="1:21" ht="13.05" customHeight="1">
      <c r="A36" s="122"/>
      <c r="B36" s="348"/>
      <c r="F36" s="347"/>
      <c r="G36" s="347"/>
      <c r="H36" s="347"/>
      <c r="I36" s="347"/>
      <c r="J36" s="347"/>
      <c r="K36" s="347"/>
      <c r="L36" s="347"/>
      <c r="M36" s="347"/>
      <c r="N36" s="347"/>
      <c r="O36" s="347"/>
      <c r="P36" s="347"/>
      <c r="Q36" s="347"/>
      <c r="R36" s="347"/>
      <c r="T36" s="260">
        <f>IF(NOT(ISBLANK(B36)), 1, 0)</f>
        <v>0</v>
      </c>
      <c r="U36" s="2">
        <v>0</v>
      </c>
    </row>
    <row r="37" spans="1:21" ht="13.05" customHeight="1">
      <c r="A37" s="122"/>
      <c r="B37" s="141" t="s">
        <v>234</v>
      </c>
      <c r="F37" s="272">
        <v>2.181</v>
      </c>
      <c r="G37" s="272">
        <v>-6.4</v>
      </c>
      <c r="H37" s="272">
        <v>-26.9</v>
      </c>
      <c r="I37" s="272">
        <v>-28.4</v>
      </c>
      <c r="J37" s="272">
        <v>-74</v>
      </c>
      <c r="K37" s="346"/>
      <c r="L37" s="346"/>
      <c r="M37" s="346"/>
      <c r="N37" s="346"/>
      <c r="O37" s="346"/>
      <c r="P37" s="346"/>
      <c r="Q37" s="346"/>
      <c r="R37" s="346"/>
      <c r="T37" s="260">
        <f>IF(NOT(ISBLANK(B37)), 1, 0)</f>
        <v>1</v>
      </c>
      <c r="U37" s="2">
        <v>1</v>
      </c>
    </row>
    <row r="38" spans="1:21" ht="13.05" customHeight="1">
      <c r="A38" s="122"/>
      <c r="B38" s="141" t="s">
        <v>188</v>
      </c>
      <c r="F38" s="272"/>
      <c r="G38" s="272"/>
      <c r="H38" s="272"/>
      <c r="I38" s="272"/>
      <c r="J38" s="272"/>
      <c r="K38" s="345">
        <v>0</v>
      </c>
      <c r="L38" s="345">
        <v>0</v>
      </c>
      <c r="M38" s="345">
        <v>0</v>
      </c>
      <c r="N38" s="345">
        <v>0</v>
      </c>
      <c r="O38" s="345">
        <v>0</v>
      </c>
      <c r="P38" s="345">
        <v>0</v>
      </c>
      <c r="Q38" s="345">
        <v>0</v>
      </c>
      <c r="R38" s="345">
        <v>0</v>
      </c>
      <c r="T38" s="260">
        <f>IF(NOT(ISBLANK(B38)), 1, 0)</f>
        <v>1</v>
      </c>
      <c r="U38" s="2">
        <v>1</v>
      </c>
    </row>
    <row r="39" spans="1:21" ht="13.05" customHeight="1">
      <c r="A39" s="122"/>
      <c r="B39" s="344" t="s">
        <v>233</v>
      </c>
      <c r="C39" s="147"/>
      <c r="D39" s="147"/>
      <c r="E39" s="147"/>
      <c r="F39" s="235">
        <f>SUM(F37:F38,F29)</f>
        <v>1122.2549999999997</v>
      </c>
      <c r="G39" s="235">
        <f>SUM(G37:G38,G29)</f>
        <v>611.60000000000048</v>
      </c>
      <c r="H39" s="235">
        <f>SUM(H37:H38,H29)</f>
        <v>626.60000000000059</v>
      </c>
      <c r="I39" s="235">
        <f>SUM(I37:I38,I29)</f>
        <v>759</v>
      </c>
      <c r="J39" s="235">
        <f>SUM(J37:J38,J29)</f>
        <v>596.80000000000007</v>
      </c>
      <c r="K39" s="343"/>
      <c r="L39" s="343"/>
      <c r="M39" s="343"/>
      <c r="N39" s="343"/>
      <c r="O39" s="343"/>
      <c r="P39" s="343"/>
      <c r="Q39" s="343"/>
      <c r="R39" s="343"/>
      <c r="T39" s="260">
        <f>IF(NOT(ISBLANK(B39)), 1, 0)</f>
        <v>1</v>
      </c>
      <c r="U39" s="2">
        <v>1</v>
      </c>
    </row>
    <row r="40" spans="1:21" ht="13.05" customHeight="1">
      <c r="A40" s="122"/>
      <c r="F40" s="294"/>
      <c r="G40" s="294"/>
      <c r="H40" s="294"/>
      <c r="I40" s="294"/>
      <c r="J40" s="294"/>
      <c r="K40" s="294"/>
      <c r="L40" s="294"/>
      <c r="M40" s="294"/>
      <c r="N40" s="294"/>
      <c r="O40" s="294"/>
      <c r="P40" s="294"/>
      <c r="Q40" s="294"/>
      <c r="R40" s="294"/>
      <c r="T40" s="260">
        <f>IF(NOT(ISBLANK(B40)), 1, 0)</f>
        <v>0</v>
      </c>
      <c r="U40" s="2">
        <v>0</v>
      </c>
    </row>
    <row r="41" spans="1:21" ht="13.05" customHeight="1">
      <c r="A41" s="122"/>
      <c r="B41" s="187" t="s">
        <v>232</v>
      </c>
      <c r="C41" s="187"/>
      <c r="D41" s="187"/>
      <c r="E41" s="187"/>
      <c r="F41" s="342">
        <v>-340.91899999999998</v>
      </c>
      <c r="G41" s="342">
        <v>-209.2</v>
      </c>
      <c r="H41" s="342">
        <v>-166.1</v>
      </c>
      <c r="I41" s="342">
        <v>-168</v>
      </c>
      <c r="J41" s="342">
        <v>-199.3</v>
      </c>
      <c r="K41" s="295"/>
      <c r="L41" s="295"/>
      <c r="M41" s="295"/>
      <c r="N41" s="295"/>
      <c r="O41" s="295"/>
      <c r="P41" s="295"/>
      <c r="Q41" s="295"/>
      <c r="R41" s="295"/>
      <c r="T41" s="260">
        <f>IF(NOT(ISBLANK(B41)), 1, 0)</f>
        <v>1</v>
      </c>
      <c r="U41" s="2">
        <v>1</v>
      </c>
    </row>
    <row r="42" spans="1:21" ht="13.05" customHeight="1">
      <c r="A42" s="122"/>
      <c r="B42" s="211" t="s">
        <v>224</v>
      </c>
      <c r="F42" s="154">
        <f>SUM(F39:F41)</f>
        <v>781.33599999999967</v>
      </c>
      <c r="G42" s="154">
        <f>SUM(G39:G41)</f>
        <v>402.40000000000049</v>
      </c>
      <c r="H42" s="154">
        <f>SUM(H39:H41)</f>
        <v>460.50000000000057</v>
      </c>
      <c r="I42" s="154">
        <f>SUM(I39:I41)</f>
        <v>591</v>
      </c>
      <c r="J42" s="154">
        <f>SUM(J39:J41)</f>
        <v>397.50000000000006</v>
      </c>
      <c r="K42" s="271"/>
      <c r="L42" s="271"/>
      <c r="M42" s="271"/>
      <c r="N42" s="271"/>
      <c r="O42" s="271"/>
      <c r="P42" s="271"/>
      <c r="Q42" s="271"/>
      <c r="R42" s="271"/>
      <c r="T42" s="260">
        <f>IF(NOT(ISBLANK(B42)), 1, 0)</f>
        <v>1</v>
      </c>
      <c r="U42" s="2">
        <v>1</v>
      </c>
    </row>
    <row r="43" spans="1:21" ht="13.05" customHeight="1">
      <c r="A43" s="122"/>
      <c r="F43" s="341"/>
      <c r="G43" s="341"/>
      <c r="H43" s="341"/>
      <c r="I43" s="341"/>
      <c r="J43" s="341"/>
      <c r="T43" s="260">
        <f>IF(NOT(ISBLANK(B43)), 1, 0)</f>
        <v>0</v>
      </c>
      <c r="U43" s="2">
        <v>0</v>
      </c>
    </row>
    <row r="44" spans="1:21" ht="13.05" customHeight="1">
      <c r="A44" s="122"/>
      <c r="B44" s="333" t="s">
        <v>231</v>
      </c>
      <c r="C44" s="332"/>
      <c r="D44" s="332"/>
      <c r="E44" s="332"/>
      <c r="F44" s="340">
        <v>277.79000000000002</v>
      </c>
      <c r="G44" s="340">
        <v>275.7</v>
      </c>
      <c r="H44" s="340">
        <v>277.60000000000002</v>
      </c>
      <c r="I44" s="340">
        <v>280.60000000000002</v>
      </c>
      <c r="J44" s="340">
        <v>285.39999999999998</v>
      </c>
      <c r="K44" s="339"/>
      <c r="L44" s="339"/>
      <c r="M44" s="339"/>
      <c r="N44" s="339"/>
      <c r="O44" s="339"/>
      <c r="P44" s="339"/>
      <c r="Q44" s="339"/>
      <c r="R44" s="338"/>
      <c r="T44" s="260">
        <f>IF(NOT(ISBLANK(B44)), 1, 0)</f>
        <v>1</v>
      </c>
      <c r="U44" s="2">
        <v>1</v>
      </c>
    </row>
    <row r="45" spans="1:21" ht="13.05" customHeight="1">
      <c r="A45" s="122"/>
      <c r="B45" s="337" t="s">
        <v>230</v>
      </c>
      <c r="C45" s="323"/>
      <c r="D45" s="323"/>
      <c r="E45" s="323"/>
      <c r="F45" s="336">
        <v>280.37900000000002</v>
      </c>
      <c r="G45" s="336">
        <v>277.2</v>
      </c>
      <c r="H45" s="336">
        <v>279.3</v>
      </c>
      <c r="I45" s="336">
        <v>282.8</v>
      </c>
      <c r="J45" s="336">
        <v>288.60000000000002</v>
      </c>
      <c r="K45" s="335"/>
      <c r="L45" s="335"/>
      <c r="M45" s="335"/>
      <c r="N45" s="335"/>
      <c r="O45" s="335"/>
      <c r="P45" s="335"/>
      <c r="Q45" s="335"/>
      <c r="R45" s="334"/>
      <c r="T45" s="260">
        <f>IF(NOT(ISBLANK(B45)), 1, 0)</f>
        <v>1</v>
      </c>
      <c r="U45" s="2">
        <v>1</v>
      </c>
    </row>
    <row r="46" spans="1:21" ht="13.05" customHeight="1">
      <c r="A46" s="122"/>
      <c r="B46" s="319"/>
      <c r="T46" s="260">
        <f>IF(NOT(ISBLANK(B46)), 1, 0)</f>
        <v>0</v>
      </c>
      <c r="U46" s="2">
        <v>0</v>
      </c>
    </row>
    <row r="47" spans="1:21" ht="13.05" customHeight="1">
      <c r="A47" s="122"/>
      <c r="B47" s="333" t="s">
        <v>229</v>
      </c>
      <c r="C47" s="332"/>
      <c r="D47" s="332"/>
      <c r="E47" s="332"/>
      <c r="F47" s="331">
        <f>F42/F45</f>
        <v>2.7867136982441609</v>
      </c>
      <c r="G47" s="331">
        <f>G42/G45</f>
        <v>1.4516594516594534</v>
      </c>
      <c r="H47" s="331">
        <f>H42/H45</f>
        <v>1.6487647690655229</v>
      </c>
      <c r="I47" s="331">
        <f>I42/I45</f>
        <v>2.0898161244695896</v>
      </c>
      <c r="J47" s="331">
        <f>J42/J45</f>
        <v>1.3773388773388775</v>
      </c>
      <c r="K47" s="330"/>
      <c r="L47" s="330"/>
      <c r="M47" s="330"/>
      <c r="N47" s="330"/>
      <c r="O47" s="330"/>
      <c r="P47" s="330"/>
      <c r="Q47" s="330"/>
      <c r="R47" s="329"/>
      <c r="T47" s="260">
        <f>IF(NOT(ISBLANK(B47)), 1, 0)</f>
        <v>1</v>
      </c>
      <c r="U47" s="2">
        <v>1</v>
      </c>
    </row>
    <row r="48" spans="1:21" ht="13.05" customHeight="1">
      <c r="B48" s="328" t="s">
        <v>228</v>
      </c>
      <c r="C48" s="239"/>
      <c r="D48" s="239"/>
      <c r="E48" s="239"/>
      <c r="F48" s="327">
        <f>-'DCF - Capital Structure'!F101/F45</f>
        <v>1.3428252472546089</v>
      </c>
      <c r="G48" s="327">
        <f>-'DCF - Capital Structure'!G101/G45</f>
        <v>1.3412698412698414</v>
      </c>
      <c r="H48" s="327">
        <f>-'DCF - Capital Structure'!H101/H45</f>
        <v>1.3408521303258145</v>
      </c>
      <c r="I48" s="327">
        <f>-'DCF - Capital Structure'!I101/I45</f>
        <v>1.3366336633663365</v>
      </c>
      <c r="J48" s="327">
        <f>-'DCF - Capital Structure'!J101/J45</f>
        <v>1.3309078309078308</v>
      </c>
      <c r="K48" s="326"/>
      <c r="L48" s="326"/>
      <c r="M48" s="326"/>
      <c r="N48" s="326"/>
      <c r="O48" s="326"/>
      <c r="P48" s="326"/>
      <c r="Q48" s="326"/>
      <c r="R48" s="325"/>
      <c r="T48" s="260">
        <f>IF(NOT(ISBLANK(B48)), 1, 0)</f>
        <v>1</v>
      </c>
      <c r="U48" s="2">
        <v>1</v>
      </c>
    </row>
    <row r="49" spans="1:37" ht="13.05" customHeight="1">
      <c r="B49" s="324" t="s">
        <v>227</v>
      </c>
      <c r="C49" s="323"/>
      <c r="D49" s="323"/>
      <c r="E49" s="323"/>
      <c r="F49" s="322">
        <f>'DCF - Capital Structure'!F95/F45</f>
        <v>4.8285927262740778</v>
      </c>
      <c r="G49" s="322">
        <f>'DCF - Capital Structure'!G95/G45</f>
        <v>6.504689754689756</v>
      </c>
      <c r="H49" s="322">
        <f>'DCF - Capital Structure'!H95/H45</f>
        <v>4.3626924453992135</v>
      </c>
      <c r="I49" s="322">
        <f>'DCF - Capital Structure'!I95/I45</f>
        <v>9.780410183875528</v>
      </c>
      <c r="J49" s="322">
        <f>'DCF - Capital Structure'!J95/J45</f>
        <v>1.8277893277893291</v>
      </c>
      <c r="K49" s="321"/>
      <c r="L49" s="321"/>
      <c r="M49" s="321"/>
      <c r="N49" s="321"/>
      <c r="O49" s="321"/>
      <c r="P49" s="321"/>
      <c r="Q49" s="321"/>
      <c r="R49" s="320"/>
      <c r="T49" s="260">
        <f>IF(NOT(ISBLANK(B49)), 1, 0)</f>
        <v>1</v>
      </c>
      <c r="U49" s="2">
        <v>1</v>
      </c>
    </row>
    <row r="50" spans="1:37" ht="13.05" customHeight="1">
      <c r="B50" s="319"/>
      <c r="T50" s="260">
        <f>IF(NOT(ISBLANK(B50)), 1, 0)</f>
        <v>0</v>
      </c>
      <c r="U50" s="2">
        <v>0</v>
      </c>
    </row>
    <row r="51" spans="1:37" ht="13.05" customHeight="1">
      <c r="A51" s="199"/>
      <c r="B51" s="292" t="s">
        <v>226</v>
      </c>
      <c r="C51" s="318"/>
      <c r="D51" s="318"/>
      <c r="E51" s="318"/>
      <c r="F51" s="318"/>
      <c r="G51" s="318"/>
      <c r="H51" s="318"/>
      <c r="I51" s="318"/>
      <c r="J51" s="318"/>
      <c r="K51" s="318"/>
      <c r="L51" s="318"/>
      <c r="M51" s="318"/>
      <c r="N51" s="318"/>
      <c r="O51" s="318"/>
      <c r="P51" s="318"/>
      <c r="Q51" s="318"/>
      <c r="R51" s="318"/>
      <c r="T51" s="260">
        <f>IF(NOT(ISBLANK(B51)), 1, 0)</f>
        <v>1</v>
      </c>
      <c r="U51" s="2">
        <v>1</v>
      </c>
      <c r="V51" s="198"/>
      <c r="W51" s="198"/>
      <c r="X51" s="198"/>
      <c r="Y51" s="198"/>
      <c r="Z51" s="198"/>
      <c r="AA51" s="198"/>
      <c r="AB51" s="198"/>
      <c r="AC51" s="198"/>
      <c r="AD51" s="198"/>
      <c r="AE51" s="198"/>
      <c r="AF51" s="198"/>
      <c r="AG51" s="198"/>
      <c r="AH51" s="198"/>
      <c r="AI51" s="198"/>
      <c r="AJ51" s="198"/>
      <c r="AK51" s="198"/>
    </row>
    <row r="52" spans="1:37" ht="13.05" customHeight="1">
      <c r="F52" s="257"/>
      <c r="G52" s="257"/>
      <c r="H52" s="257"/>
      <c r="I52" s="256"/>
      <c r="J52" s="256"/>
      <c r="K52" s="290" t="str">
        <f>'DCF - Assumptions'!$K$6</f>
        <v>Projected Fiscal Years Ending December 31</v>
      </c>
      <c r="L52" s="290"/>
      <c r="M52" s="290"/>
      <c r="N52" s="290"/>
      <c r="O52" s="290"/>
      <c r="P52" s="290"/>
      <c r="Q52" s="290"/>
      <c r="R52" s="290"/>
      <c r="T52" s="260">
        <f>IF(NOT(ISBLANK(B52)), 1, 0)</f>
        <v>0</v>
      </c>
      <c r="U52" s="2">
        <v>0</v>
      </c>
    </row>
    <row r="53" spans="1:37" ht="13.05" customHeight="1" thickBot="1">
      <c r="B53" s="179"/>
      <c r="C53" s="179"/>
      <c r="D53" s="179"/>
      <c r="E53" s="179"/>
      <c r="F53" s="289">
        <f>F$8</f>
        <v>2014</v>
      </c>
      <c r="G53" s="289">
        <f>G$8</f>
        <v>2015</v>
      </c>
      <c r="H53" s="289">
        <f>H$8</f>
        <v>2016</v>
      </c>
      <c r="I53" s="289">
        <f>I$8</f>
        <v>2017</v>
      </c>
      <c r="J53" s="289">
        <f>J$8</f>
        <v>2018</v>
      </c>
      <c r="K53" s="289">
        <f>K$8</f>
        <v>2019</v>
      </c>
      <c r="L53" s="289">
        <f>L$8</f>
        <v>2020</v>
      </c>
      <c r="M53" s="289">
        <f>M$8</f>
        <v>2021</v>
      </c>
      <c r="N53" s="289">
        <f>N$8</f>
        <v>2022</v>
      </c>
      <c r="O53" s="289">
        <f>O$8</f>
        <v>2023</v>
      </c>
      <c r="P53" s="289">
        <f>P$8</f>
        <v>2024</v>
      </c>
      <c r="Q53" s="289">
        <f>Q$8</f>
        <v>2025</v>
      </c>
      <c r="R53" s="289">
        <f>R$8</f>
        <v>2026</v>
      </c>
      <c r="T53" s="260">
        <f>IF(NOT(ISBLANK(B53)), 1, 0)</f>
        <v>0</v>
      </c>
      <c r="U53" s="2">
        <v>0</v>
      </c>
    </row>
    <row r="54" spans="1:37" ht="13.05" customHeight="1">
      <c r="A54" s="198"/>
      <c r="B54" s="304" t="s">
        <v>225</v>
      </c>
      <c r="C54" s="198"/>
      <c r="D54" s="198"/>
      <c r="E54" s="198"/>
      <c r="F54" s="317"/>
      <c r="G54" s="272"/>
      <c r="H54" s="272"/>
      <c r="I54" s="272"/>
      <c r="J54" s="272"/>
      <c r="K54" s="303"/>
      <c r="L54" s="303"/>
      <c r="M54" s="303"/>
      <c r="N54" s="303"/>
      <c r="O54" s="303"/>
      <c r="P54" s="303"/>
      <c r="Q54" s="303"/>
      <c r="R54" s="303"/>
      <c r="T54" s="260">
        <f>IF(NOT(ISBLANK(B54)), 1, 0)</f>
        <v>1</v>
      </c>
      <c r="U54" s="2">
        <v>1</v>
      </c>
      <c r="V54" s="198"/>
      <c r="W54" s="198"/>
      <c r="X54" s="198"/>
      <c r="Y54" s="198"/>
      <c r="Z54" s="198"/>
      <c r="AA54" s="198"/>
      <c r="AB54" s="198"/>
      <c r="AC54" s="198"/>
      <c r="AD54" s="198"/>
      <c r="AE54" s="198"/>
      <c r="AF54" s="198"/>
      <c r="AG54" s="198"/>
      <c r="AH54" s="198"/>
      <c r="AI54" s="198"/>
      <c r="AJ54" s="198"/>
      <c r="AK54" s="198"/>
    </row>
    <row r="55" spans="1:37" ht="13.05" customHeight="1">
      <c r="A55" s="198"/>
      <c r="B55" s="198" t="s">
        <v>224</v>
      </c>
      <c r="C55" s="198"/>
      <c r="D55" s="198"/>
      <c r="E55" s="198"/>
      <c r="F55" s="287">
        <f>F42</f>
        <v>781.33599999999967</v>
      </c>
      <c r="G55" s="287">
        <f>G42</f>
        <v>402.40000000000049</v>
      </c>
      <c r="H55" s="287">
        <f>H42</f>
        <v>460.50000000000057</v>
      </c>
      <c r="I55" s="287">
        <f>I42</f>
        <v>591</v>
      </c>
      <c r="J55" s="287">
        <f>J42</f>
        <v>397.50000000000006</v>
      </c>
      <c r="K55" s="286"/>
      <c r="L55" s="286"/>
      <c r="M55" s="286"/>
      <c r="N55" s="286"/>
      <c r="O55" s="286"/>
      <c r="P55" s="286"/>
      <c r="Q55" s="286"/>
      <c r="R55" s="286"/>
      <c r="T55" s="260">
        <f>IF(NOT(ISBLANK(B55)), 1, 0)</f>
        <v>1</v>
      </c>
      <c r="U55" s="2">
        <v>1</v>
      </c>
      <c r="V55" s="198"/>
      <c r="W55" s="198"/>
      <c r="X55" s="198"/>
      <c r="Y55" s="198"/>
      <c r="Z55" s="198"/>
      <c r="AA55" s="198"/>
      <c r="AB55" s="198"/>
      <c r="AC55" s="198"/>
      <c r="AD55" s="198"/>
      <c r="AE55" s="198"/>
      <c r="AF55" s="198"/>
      <c r="AG55" s="198"/>
      <c r="AH55" s="198"/>
      <c r="AI55" s="198"/>
      <c r="AJ55" s="198"/>
      <c r="AK55" s="198"/>
    </row>
    <row r="56" spans="1:37" ht="13.05" customHeight="1">
      <c r="A56" s="198"/>
      <c r="B56" s="198" t="s">
        <v>223</v>
      </c>
      <c r="C56" s="198"/>
      <c r="D56" s="198"/>
      <c r="E56" s="198"/>
      <c r="F56" s="276">
        <v>189.4</v>
      </c>
      <c r="G56" s="276">
        <v>191.8</v>
      </c>
      <c r="H56" s="276">
        <v>210.6</v>
      </c>
      <c r="I56" s="276">
        <v>212.8</v>
      </c>
      <c r="J56" s="276">
        <v>260.3</v>
      </c>
      <c r="K56" s="315"/>
      <c r="L56" s="316"/>
      <c r="M56" s="316"/>
      <c r="N56" s="316"/>
      <c r="O56" s="316"/>
      <c r="P56" s="316"/>
      <c r="Q56" s="316"/>
      <c r="R56" s="316"/>
      <c r="T56" s="260">
        <f>IF(NOT(ISBLANK(B56)), 1, 0)</f>
        <v>1</v>
      </c>
      <c r="U56" s="2">
        <v>1</v>
      </c>
      <c r="V56" s="198"/>
      <c r="W56" s="198"/>
      <c r="X56" s="198"/>
      <c r="Y56" s="198"/>
      <c r="Z56" s="198"/>
      <c r="AA56" s="198"/>
      <c r="AB56" s="198"/>
      <c r="AC56" s="198"/>
      <c r="AD56" s="198"/>
      <c r="AE56" s="198"/>
      <c r="AF56" s="198"/>
      <c r="AG56" s="198"/>
      <c r="AH56" s="198"/>
      <c r="AI56" s="198"/>
      <c r="AJ56" s="198"/>
      <c r="AK56" s="198"/>
    </row>
    <row r="57" spans="1:37" ht="12" customHeight="1">
      <c r="A57" s="198"/>
      <c r="B57" s="198" t="s">
        <v>222</v>
      </c>
      <c r="C57" s="198"/>
      <c r="D57" s="198"/>
      <c r="E57" s="198"/>
      <c r="F57" s="276">
        <v>83.6</v>
      </c>
      <c r="G57" s="276">
        <v>94.5</v>
      </c>
      <c r="H57" s="276">
        <v>95.8</v>
      </c>
      <c r="I57" s="276">
        <v>77.399999999999991</v>
      </c>
      <c r="J57" s="276">
        <v>81.3</v>
      </c>
      <c r="K57" s="315"/>
      <c r="L57" s="315"/>
      <c r="M57" s="315"/>
      <c r="N57" s="315"/>
      <c r="O57" s="315"/>
      <c r="P57" s="315"/>
      <c r="Q57" s="315"/>
      <c r="R57" s="315"/>
      <c r="T57" s="260">
        <f>IF(NOT(ISBLANK(B57)), 1, 0)</f>
        <v>1</v>
      </c>
      <c r="U57" s="2">
        <v>1</v>
      </c>
      <c r="V57" s="198"/>
      <c r="W57" s="198"/>
      <c r="X57" s="198"/>
      <c r="Y57" s="198"/>
      <c r="Z57" s="198"/>
      <c r="AA57" s="198"/>
      <c r="AB57" s="198"/>
      <c r="AC57" s="198"/>
      <c r="AD57" s="198"/>
      <c r="AE57" s="198"/>
      <c r="AF57" s="198"/>
      <c r="AG57" s="198"/>
      <c r="AH57" s="198"/>
      <c r="AI57" s="198"/>
      <c r="AJ57" s="198"/>
      <c r="AK57" s="198"/>
    </row>
    <row r="58" spans="1:37" ht="13.05" customHeight="1">
      <c r="A58" s="198"/>
      <c r="B58" s="198" t="s">
        <v>221</v>
      </c>
      <c r="C58" s="198"/>
      <c r="D58" s="198"/>
      <c r="E58" s="198"/>
      <c r="F58" s="276">
        <v>108.2</v>
      </c>
      <c r="G58" s="276">
        <v>59.7</v>
      </c>
      <c r="H58" s="276">
        <v>17.7</v>
      </c>
      <c r="I58" s="276">
        <v>8.5</v>
      </c>
      <c r="J58" s="276">
        <v>134.9</v>
      </c>
      <c r="K58" s="314">
        <v>0</v>
      </c>
      <c r="L58" s="314">
        <v>0</v>
      </c>
      <c r="M58" s="314">
        <v>0</v>
      </c>
      <c r="N58" s="314">
        <v>0</v>
      </c>
      <c r="O58" s="314">
        <v>0</v>
      </c>
      <c r="P58" s="314">
        <v>0</v>
      </c>
      <c r="Q58" s="314">
        <v>0</v>
      </c>
      <c r="R58" s="314">
        <v>0</v>
      </c>
      <c r="T58" s="260">
        <f>IF(NOT(ISBLANK(B58)), 1, 0)</f>
        <v>1</v>
      </c>
      <c r="U58" s="2">
        <v>1</v>
      </c>
      <c r="V58" s="198"/>
      <c r="W58" s="198"/>
      <c r="X58" s="198"/>
      <c r="Y58" s="198"/>
      <c r="Z58" s="198"/>
      <c r="AA58" s="198"/>
      <c r="AB58" s="198"/>
      <c r="AC58" s="198"/>
      <c r="AD58" s="198"/>
      <c r="AE58" s="198"/>
      <c r="AF58" s="198"/>
      <c r="AG58" s="198"/>
      <c r="AH58" s="198"/>
      <c r="AI58" s="198"/>
      <c r="AJ58" s="198"/>
      <c r="AK58" s="198"/>
    </row>
    <row r="59" spans="1:37" ht="13.05" customHeight="1">
      <c r="A59" s="198"/>
      <c r="B59" s="198" t="s">
        <v>220</v>
      </c>
      <c r="C59" s="198"/>
      <c r="D59" s="198"/>
      <c r="E59" s="198"/>
      <c r="F59" s="276">
        <v>1.6</v>
      </c>
      <c r="G59" s="276">
        <v>1.7</v>
      </c>
      <c r="H59" s="276">
        <v>3.7</v>
      </c>
      <c r="I59" s="276">
        <v>1.7</v>
      </c>
      <c r="J59" s="276">
        <v>1.3</v>
      </c>
      <c r="K59" s="314">
        <v>0</v>
      </c>
      <c r="L59" s="314">
        <v>0</v>
      </c>
      <c r="M59" s="314">
        <v>0</v>
      </c>
      <c r="N59" s="314">
        <v>0</v>
      </c>
      <c r="O59" s="314">
        <v>0</v>
      </c>
      <c r="P59" s="314">
        <v>0</v>
      </c>
      <c r="Q59" s="314">
        <v>0</v>
      </c>
      <c r="R59" s="314">
        <v>0</v>
      </c>
      <c r="T59" s="260">
        <f>IF(NOT(ISBLANK(B59)), 1, 0)</f>
        <v>1</v>
      </c>
      <c r="U59" s="2">
        <v>1</v>
      </c>
      <c r="V59" s="198"/>
      <c r="W59" s="198"/>
      <c r="X59" s="198"/>
      <c r="Y59" s="198"/>
      <c r="Z59" s="198"/>
      <c r="AA59" s="198"/>
      <c r="AB59" s="198"/>
      <c r="AC59" s="198"/>
      <c r="AD59" s="198"/>
      <c r="AE59" s="198"/>
      <c r="AF59" s="198"/>
      <c r="AG59" s="198"/>
      <c r="AH59" s="198"/>
      <c r="AI59" s="198"/>
      <c r="AJ59" s="198"/>
      <c r="AK59" s="198"/>
    </row>
    <row r="60" spans="1:37" ht="13.05" customHeight="1">
      <c r="A60" s="198"/>
      <c r="B60" s="198" t="s">
        <v>219</v>
      </c>
      <c r="C60" s="198"/>
      <c r="D60" s="198"/>
      <c r="E60" s="198"/>
      <c r="F60" s="276">
        <v>-22.8</v>
      </c>
      <c r="G60" s="276">
        <v>21.5</v>
      </c>
      <c r="H60" s="276">
        <v>-52.3</v>
      </c>
      <c r="I60" s="276">
        <v>78</v>
      </c>
      <c r="J60" s="276">
        <v>-50.9</v>
      </c>
      <c r="K60" s="307">
        <v>0</v>
      </c>
      <c r="L60" s="307">
        <v>0</v>
      </c>
      <c r="M60" s="307">
        <v>0</v>
      </c>
      <c r="N60" s="307">
        <v>0</v>
      </c>
      <c r="O60" s="307">
        <v>0</v>
      </c>
      <c r="P60" s="307">
        <v>0</v>
      </c>
      <c r="Q60" s="307">
        <v>0</v>
      </c>
      <c r="R60" s="307">
        <v>0</v>
      </c>
      <c r="T60" s="260">
        <f>IF(NOT(ISBLANK(B60)), 1, 0)</f>
        <v>1</v>
      </c>
      <c r="U60" s="2">
        <v>1</v>
      </c>
      <c r="V60" s="198"/>
      <c r="W60" s="198"/>
      <c r="X60" s="198"/>
      <c r="Y60" s="198"/>
      <c r="Z60" s="198"/>
      <c r="AA60" s="198"/>
      <c r="AB60" s="198"/>
      <c r="AC60" s="198"/>
      <c r="AD60" s="198"/>
      <c r="AE60" s="198"/>
      <c r="AF60" s="198"/>
      <c r="AG60" s="198"/>
      <c r="AH60" s="198"/>
      <c r="AI60" s="198"/>
      <c r="AJ60" s="198"/>
      <c r="AK60" s="198"/>
    </row>
    <row r="61" spans="1:37" ht="13.05" customHeight="1">
      <c r="A61" s="198"/>
      <c r="B61" s="198" t="s">
        <v>218</v>
      </c>
      <c r="C61" s="198"/>
      <c r="D61" s="198"/>
      <c r="E61" s="198"/>
      <c r="F61" s="276">
        <v>6.5</v>
      </c>
      <c r="G61" s="276">
        <v>-3.2</v>
      </c>
      <c r="H61" s="276">
        <v>-14.7</v>
      </c>
      <c r="I61" s="276">
        <v>-19.100000000000001</v>
      </c>
      <c r="J61" s="276">
        <v>3.1</v>
      </c>
      <c r="K61" s="307">
        <v>0</v>
      </c>
      <c r="L61" s="307">
        <v>0</v>
      </c>
      <c r="M61" s="307">
        <v>0</v>
      </c>
      <c r="N61" s="307">
        <v>0</v>
      </c>
      <c r="O61" s="307">
        <v>0</v>
      </c>
      <c r="P61" s="307">
        <v>0</v>
      </c>
      <c r="Q61" s="307">
        <v>0</v>
      </c>
      <c r="R61" s="307">
        <v>0</v>
      </c>
      <c r="T61" s="260">
        <f>IF(NOT(ISBLANK(B61)), 1, 0)</f>
        <v>1</v>
      </c>
      <c r="U61" s="2">
        <v>1</v>
      </c>
      <c r="V61" s="198"/>
      <c r="W61" s="198"/>
      <c r="X61" s="198"/>
      <c r="Y61" s="198"/>
      <c r="Z61" s="198"/>
      <c r="AA61" s="198"/>
      <c r="AB61" s="198"/>
      <c r="AC61" s="198"/>
      <c r="AD61" s="198"/>
      <c r="AE61" s="198"/>
      <c r="AF61" s="198"/>
      <c r="AG61" s="198"/>
      <c r="AH61" s="198"/>
      <c r="AI61" s="198"/>
      <c r="AJ61" s="198"/>
      <c r="AK61" s="198"/>
    </row>
    <row r="62" spans="1:37" ht="13.05" customHeight="1">
      <c r="A62" s="198"/>
      <c r="B62" s="313" t="s">
        <v>217</v>
      </c>
      <c r="C62" s="199"/>
      <c r="D62" s="199"/>
      <c r="E62" s="199"/>
      <c r="F62" s="274">
        <f>SUM(F55:F61)</f>
        <v>1147.8359999999996</v>
      </c>
      <c r="G62" s="274">
        <f>SUM(G55:G61)</f>
        <v>768.40000000000055</v>
      </c>
      <c r="H62" s="274">
        <f>SUM(H55:H61)</f>
        <v>721.30000000000064</v>
      </c>
      <c r="I62" s="274">
        <f>SUM(I55:I61)</f>
        <v>950.3</v>
      </c>
      <c r="J62" s="274">
        <f>SUM(J55:J61)</f>
        <v>827.5</v>
      </c>
      <c r="K62" s="273"/>
      <c r="L62" s="273"/>
      <c r="M62" s="273"/>
      <c r="N62" s="273"/>
      <c r="O62" s="273"/>
      <c r="P62" s="273"/>
      <c r="Q62" s="273"/>
      <c r="R62" s="273"/>
      <c r="T62" s="260">
        <f>IF(NOT(ISBLANK(B62)), 1, 0)</f>
        <v>1</v>
      </c>
      <c r="U62" s="2">
        <v>1</v>
      </c>
      <c r="V62" s="198"/>
      <c r="W62" s="198"/>
      <c r="X62" s="198"/>
      <c r="Y62" s="198"/>
      <c r="Z62" s="198"/>
      <c r="AA62" s="198"/>
      <c r="AB62" s="198"/>
      <c r="AC62" s="198"/>
      <c r="AD62" s="198"/>
      <c r="AE62" s="198"/>
      <c r="AF62" s="198"/>
      <c r="AG62" s="198"/>
      <c r="AH62" s="198"/>
      <c r="AI62" s="198"/>
      <c r="AJ62" s="198"/>
      <c r="AK62" s="198"/>
    </row>
    <row r="63" spans="1:37" ht="13.05" customHeight="1">
      <c r="A63" s="198"/>
      <c r="B63" s="311"/>
      <c r="C63" s="198"/>
      <c r="D63" s="198"/>
      <c r="E63" s="198"/>
      <c r="F63" s="198"/>
      <c r="G63" s="198"/>
      <c r="H63" s="198"/>
      <c r="I63" s="303"/>
      <c r="J63" s="303"/>
      <c r="K63" s="303"/>
      <c r="L63" s="303"/>
      <c r="M63" s="303"/>
      <c r="N63" s="303"/>
      <c r="O63" s="303"/>
      <c r="P63" s="303"/>
      <c r="Q63" s="303"/>
      <c r="R63" s="303"/>
      <c r="T63" s="260">
        <f>IF(NOT(ISBLANK(B63)), 1, 0)</f>
        <v>0</v>
      </c>
      <c r="U63" s="2">
        <v>0</v>
      </c>
      <c r="V63" s="198"/>
      <c r="W63" s="198"/>
      <c r="X63" s="198"/>
      <c r="Y63" s="198"/>
      <c r="Z63" s="198"/>
      <c r="AA63" s="198"/>
      <c r="AB63" s="198"/>
      <c r="AC63" s="198"/>
      <c r="AD63" s="198"/>
      <c r="AE63" s="198"/>
      <c r="AF63" s="198"/>
      <c r="AG63" s="198"/>
      <c r="AH63" s="198"/>
      <c r="AI63" s="198"/>
      <c r="AJ63" s="198"/>
      <c r="AK63" s="198"/>
    </row>
    <row r="64" spans="1:37" ht="13.05" customHeight="1">
      <c r="A64" s="198"/>
      <c r="B64" s="201" t="s">
        <v>108</v>
      </c>
      <c r="C64" s="198"/>
      <c r="D64" s="198"/>
      <c r="E64" s="198"/>
      <c r="F64" s="272">
        <v>-23.7</v>
      </c>
      <c r="G64" s="272">
        <v>0.3</v>
      </c>
      <c r="H64" s="272">
        <v>-28.3</v>
      </c>
      <c r="I64" s="272">
        <v>-29.4</v>
      </c>
      <c r="J64" s="272">
        <v>-5.6</v>
      </c>
      <c r="K64" s="283"/>
      <c r="L64" s="283"/>
      <c r="M64" s="283"/>
      <c r="N64" s="283"/>
      <c r="O64" s="283"/>
      <c r="P64" s="283"/>
      <c r="Q64" s="283"/>
      <c r="R64" s="283"/>
      <c r="T64" s="260">
        <f>IF(NOT(ISBLANK(B64)), 1, 0)</f>
        <v>1</v>
      </c>
      <c r="U64" s="2">
        <v>1</v>
      </c>
      <c r="V64" s="198"/>
      <c r="W64" s="198"/>
      <c r="X64" s="198"/>
      <c r="Y64" s="198"/>
      <c r="Z64" s="198"/>
      <c r="AA64" s="198"/>
      <c r="AB64" s="198"/>
      <c r="AC64" s="198"/>
      <c r="AD64" s="198"/>
      <c r="AE64" s="198"/>
      <c r="AF64" s="198"/>
      <c r="AG64" s="198"/>
      <c r="AH64" s="198"/>
      <c r="AI64" s="198"/>
      <c r="AJ64" s="198"/>
      <c r="AK64" s="198"/>
    </row>
    <row r="65" spans="1:37" ht="13.05" customHeight="1">
      <c r="A65" s="198"/>
      <c r="B65" s="201" t="s">
        <v>107</v>
      </c>
      <c r="C65" s="198"/>
      <c r="D65" s="198"/>
      <c r="E65" s="198"/>
      <c r="F65" s="272">
        <v>-64.099999999999994</v>
      </c>
      <c r="G65" s="272">
        <v>29.2</v>
      </c>
      <c r="H65" s="272">
        <v>40.700000000000003</v>
      </c>
      <c r="I65" s="272">
        <v>-20</v>
      </c>
      <c r="J65" s="272">
        <v>30.4</v>
      </c>
      <c r="K65" s="283"/>
      <c r="L65" s="283"/>
      <c r="M65" s="283"/>
      <c r="N65" s="283"/>
      <c r="O65" s="283"/>
      <c r="P65" s="283"/>
      <c r="Q65" s="283"/>
      <c r="R65" s="283"/>
      <c r="T65" s="260">
        <f>IF(NOT(ISBLANK(B65)), 1, 0)</f>
        <v>1</v>
      </c>
      <c r="U65" s="2">
        <v>1</v>
      </c>
      <c r="V65" s="198"/>
      <c r="W65" s="198"/>
      <c r="X65" s="198"/>
      <c r="Y65" s="198"/>
      <c r="Z65" s="198"/>
      <c r="AA65" s="198"/>
      <c r="AB65" s="198"/>
      <c r="AC65" s="198"/>
      <c r="AD65" s="198"/>
      <c r="AE65" s="198"/>
      <c r="AF65" s="198"/>
      <c r="AG65" s="198"/>
      <c r="AH65" s="198"/>
      <c r="AI65" s="198"/>
      <c r="AJ65" s="198"/>
      <c r="AK65" s="198"/>
    </row>
    <row r="66" spans="1:37" ht="13.05" customHeight="1">
      <c r="A66" s="198"/>
      <c r="B66" s="201" t="s">
        <v>106</v>
      </c>
      <c r="C66" s="198"/>
      <c r="D66" s="198"/>
      <c r="E66" s="198"/>
      <c r="F66" s="272">
        <v>0</v>
      </c>
      <c r="G66" s="272">
        <v>0</v>
      </c>
      <c r="H66" s="272">
        <v>0</v>
      </c>
      <c r="I66" s="272">
        <v>0</v>
      </c>
      <c r="J66" s="272">
        <v>0</v>
      </c>
      <c r="K66" s="283"/>
      <c r="L66" s="283"/>
      <c r="M66" s="283"/>
      <c r="N66" s="283"/>
      <c r="O66" s="283"/>
      <c r="P66" s="283"/>
      <c r="Q66" s="283"/>
      <c r="R66" s="283"/>
      <c r="T66" s="260">
        <f>IF(NOT(ISBLANK(B66)), 1, 0)</f>
        <v>1</v>
      </c>
      <c r="U66" s="2">
        <v>1</v>
      </c>
      <c r="V66" s="198"/>
      <c r="W66" s="198"/>
      <c r="X66" s="198"/>
      <c r="Y66" s="198"/>
      <c r="Z66" s="198"/>
      <c r="AA66" s="198"/>
      <c r="AB66" s="198"/>
      <c r="AC66" s="198"/>
      <c r="AD66" s="198"/>
      <c r="AE66" s="198"/>
      <c r="AF66" s="198"/>
      <c r="AG66" s="198"/>
      <c r="AH66" s="198"/>
      <c r="AI66" s="198"/>
      <c r="AJ66" s="198"/>
      <c r="AK66" s="198"/>
    </row>
    <row r="67" spans="1:37" ht="13.05" customHeight="1">
      <c r="A67" s="198"/>
      <c r="B67" s="201" t="s">
        <v>105</v>
      </c>
      <c r="C67" s="198"/>
      <c r="D67" s="198"/>
      <c r="E67" s="198"/>
      <c r="F67" s="272">
        <v>-64.2</v>
      </c>
      <c r="G67" s="272">
        <v>17.8</v>
      </c>
      <c r="H67" s="272">
        <v>-6.3</v>
      </c>
      <c r="I67" s="272">
        <v>48</v>
      </c>
      <c r="J67" s="272">
        <v>80.900000000000006</v>
      </c>
      <c r="K67" s="283"/>
      <c r="L67" s="283"/>
      <c r="M67" s="283"/>
      <c r="N67" s="283"/>
      <c r="O67" s="283"/>
      <c r="P67" s="283"/>
      <c r="Q67" s="283"/>
      <c r="R67" s="283"/>
      <c r="T67" s="260">
        <f>IF(NOT(ISBLANK(B67)), 1, 0)</f>
        <v>1</v>
      </c>
      <c r="U67" s="2">
        <v>1</v>
      </c>
      <c r="V67" s="198"/>
      <c r="W67" s="198"/>
      <c r="X67" s="198"/>
      <c r="Y67" s="198"/>
      <c r="Z67" s="198"/>
      <c r="AA67" s="198"/>
      <c r="AB67" s="198"/>
      <c r="AC67" s="198"/>
      <c r="AD67" s="198"/>
      <c r="AE67" s="198"/>
      <c r="AF67" s="198"/>
      <c r="AG67" s="198"/>
      <c r="AH67" s="198"/>
      <c r="AI67" s="198"/>
      <c r="AJ67" s="198"/>
      <c r="AK67" s="198"/>
    </row>
    <row r="68" spans="1:37" ht="13.05" customHeight="1">
      <c r="A68" s="198"/>
      <c r="B68" s="198" t="s">
        <v>104</v>
      </c>
      <c r="C68" s="198"/>
      <c r="D68" s="198"/>
      <c r="E68" s="198"/>
      <c r="F68" s="272">
        <v>-30.2</v>
      </c>
      <c r="G68" s="272">
        <v>64.400000000000006</v>
      </c>
      <c r="H68" s="272">
        <v>-48.4</v>
      </c>
      <c r="I68" s="272">
        <v>8.4</v>
      </c>
      <c r="J68" s="272">
        <v>-77.3</v>
      </c>
      <c r="K68" s="283"/>
      <c r="L68" s="283"/>
      <c r="M68" s="283"/>
      <c r="N68" s="283"/>
      <c r="O68" s="283"/>
      <c r="P68" s="283"/>
      <c r="Q68" s="283"/>
      <c r="R68" s="283"/>
      <c r="T68" s="260">
        <f>IF(NOT(ISBLANK(B68)), 1, 0)</f>
        <v>1</v>
      </c>
      <c r="U68" s="2">
        <v>1</v>
      </c>
      <c r="V68" s="198"/>
      <c r="W68" s="198"/>
      <c r="X68" s="198"/>
      <c r="Y68" s="198"/>
      <c r="Z68" s="198"/>
      <c r="AA68" s="198"/>
      <c r="AB68" s="198"/>
      <c r="AC68" s="198"/>
      <c r="AD68" s="198"/>
      <c r="AE68" s="198"/>
      <c r="AF68" s="198"/>
      <c r="AG68" s="198"/>
      <c r="AH68" s="198"/>
      <c r="AI68" s="198"/>
      <c r="AJ68" s="198"/>
      <c r="AK68" s="198"/>
    </row>
    <row r="69" spans="1:37" ht="13.05" customHeight="1">
      <c r="A69" s="198"/>
      <c r="B69" s="201" t="s">
        <v>103</v>
      </c>
      <c r="C69" s="198"/>
      <c r="D69" s="198"/>
      <c r="E69" s="198"/>
      <c r="F69" s="272">
        <v>14.1</v>
      </c>
      <c r="G69" s="272">
        <v>63.2</v>
      </c>
      <c r="H69" s="272">
        <v>30.1</v>
      </c>
      <c r="I69" s="272">
        <v>-50.1</v>
      </c>
      <c r="J69" s="272">
        <v>-16.899999999999999</v>
      </c>
      <c r="K69" s="283"/>
      <c r="L69" s="283"/>
      <c r="M69" s="283"/>
      <c r="N69" s="283"/>
      <c r="O69" s="283"/>
      <c r="P69" s="283"/>
      <c r="Q69" s="283"/>
      <c r="R69" s="283"/>
      <c r="T69" s="260">
        <f>IF(NOT(ISBLANK(B69)), 1, 0)</f>
        <v>1</v>
      </c>
      <c r="U69" s="2">
        <v>1</v>
      </c>
      <c r="V69" s="198"/>
      <c r="W69" s="198"/>
      <c r="X69" s="198"/>
      <c r="Y69" s="198"/>
      <c r="Z69" s="198"/>
      <c r="AA69" s="198"/>
      <c r="AB69" s="198"/>
      <c r="AC69" s="198"/>
      <c r="AD69" s="198"/>
      <c r="AE69" s="198"/>
      <c r="AF69" s="198"/>
      <c r="AG69" s="198"/>
      <c r="AH69" s="198"/>
      <c r="AI69" s="198"/>
      <c r="AJ69" s="198"/>
      <c r="AK69" s="198"/>
    </row>
    <row r="70" spans="1:37" ht="13.05" customHeight="1">
      <c r="A70" s="198"/>
      <c r="B70" s="201" t="s">
        <v>102</v>
      </c>
      <c r="C70" s="198"/>
      <c r="D70" s="198"/>
      <c r="E70" s="198"/>
      <c r="F70" s="272">
        <v>5.7</v>
      </c>
      <c r="G70" s="272">
        <v>-5.9</v>
      </c>
      <c r="H70" s="272">
        <v>49.5</v>
      </c>
      <c r="I70" s="272">
        <v>-53.4</v>
      </c>
      <c r="J70" s="272">
        <v>157.69999999999999</v>
      </c>
      <c r="K70" s="283"/>
      <c r="L70" s="283"/>
      <c r="M70" s="283"/>
      <c r="N70" s="283"/>
      <c r="O70" s="283"/>
      <c r="P70" s="283"/>
      <c r="Q70" s="283"/>
      <c r="R70" s="283"/>
      <c r="T70" s="260">
        <f>IF(NOT(ISBLANK(B70)), 1, 0)</f>
        <v>1</v>
      </c>
      <c r="U70" s="2">
        <v>1</v>
      </c>
      <c r="V70" s="198"/>
      <c r="W70" s="198"/>
      <c r="X70" s="198"/>
      <c r="Y70" s="198"/>
      <c r="Z70" s="198"/>
      <c r="AA70" s="198"/>
      <c r="AB70" s="198"/>
      <c r="AC70" s="198"/>
      <c r="AD70" s="198"/>
      <c r="AE70" s="198"/>
      <c r="AF70" s="198"/>
      <c r="AG70" s="198"/>
      <c r="AH70" s="198"/>
      <c r="AI70" s="198"/>
      <c r="AJ70" s="198"/>
      <c r="AK70" s="198"/>
    </row>
    <row r="71" spans="1:37" ht="13.05" customHeight="1">
      <c r="A71" s="198"/>
      <c r="B71" s="312" t="s">
        <v>216</v>
      </c>
      <c r="C71" s="199"/>
      <c r="D71" s="199"/>
      <c r="E71" s="199"/>
      <c r="F71" s="274">
        <f>SUM(F64:F70)</f>
        <v>-162.4</v>
      </c>
      <c r="G71" s="274">
        <f>SUM(G64:G70)</f>
        <v>169</v>
      </c>
      <c r="H71" s="274">
        <f>SUM(H64:H70)</f>
        <v>37.300000000000004</v>
      </c>
      <c r="I71" s="274">
        <f>SUM(I64:I70)</f>
        <v>-96.5</v>
      </c>
      <c r="J71" s="274">
        <f>SUM(J64:J70)</f>
        <v>169.2</v>
      </c>
      <c r="K71" s="273"/>
      <c r="L71" s="273"/>
      <c r="M71" s="273"/>
      <c r="N71" s="273"/>
      <c r="O71" s="273"/>
      <c r="P71" s="273"/>
      <c r="Q71" s="273"/>
      <c r="R71" s="273"/>
      <c r="T71" s="260">
        <f>IF(NOT(ISBLANK(B71)), 1, 0)</f>
        <v>1</v>
      </c>
      <c r="U71" s="2">
        <v>1</v>
      </c>
      <c r="V71" s="198"/>
      <c r="W71" s="198"/>
      <c r="X71" s="198"/>
      <c r="Y71" s="198"/>
      <c r="Z71" s="198"/>
      <c r="AA71" s="198"/>
      <c r="AB71" s="198"/>
      <c r="AC71" s="198"/>
      <c r="AD71" s="198"/>
      <c r="AE71" s="198"/>
      <c r="AF71" s="198"/>
      <c r="AG71" s="198"/>
      <c r="AH71" s="198"/>
      <c r="AI71" s="198"/>
      <c r="AJ71" s="198"/>
      <c r="AK71" s="198"/>
    </row>
    <row r="72" spans="1:37" ht="13.05" customHeight="1">
      <c r="A72" s="198"/>
      <c r="B72" s="311"/>
      <c r="C72" s="198"/>
      <c r="D72" s="198"/>
      <c r="E72" s="198"/>
      <c r="F72" s="198"/>
      <c r="G72" s="198"/>
      <c r="H72" s="198"/>
      <c r="I72" s="198"/>
      <c r="J72" s="198"/>
      <c r="K72" s="1"/>
      <c r="L72" s="1"/>
      <c r="M72" s="1"/>
      <c r="N72" s="1"/>
      <c r="O72" s="1"/>
      <c r="P72" s="1"/>
      <c r="Q72" s="1"/>
      <c r="R72" s="1"/>
      <c r="T72" s="260">
        <f>IF(NOT(ISBLANK(B72)), 1, 0)</f>
        <v>0</v>
      </c>
      <c r="U72" s="2">
        <v>0</v>
      </c>
      <c r="V72" s="198"/>
      <c r="W72" s="198"/>
      <c r="X72" s="198"/>
      <c r="Y72" s="198"/>
      <c r="Z72" s="198"/>
      <c r="AA72" s="198"/>
      <c r="AB72" s="198"/>
      <c r="AC72" s="198"/>
      <c r="AD72" s="198"/>
      <c r="AE72" s="198"/>
      <c r="AF72" s="198"/>
      <c r="AG72" s="198"/>
      <c r="AH72" s="198"/>
      <c r="AI72" s="198"/>
      <c r="AJ72" s="198"/>
      <c r="AK72" s="198"/>
    </row>
    <row r="73" spans="1:37" ht="13.05" customHeight="1">
      <c r="A73" s="198"/>
      <c r="B73" s="310" t="s">
        <v>215</v>
      </c>
      <c r="C73" s="198"/>
      <c r="D73" s="198"/>
      <c r="E73" s="198"/>
      <c r="F73" s="266">
        <f>F71+F62</f>
        <v>985.43599999999958</v>
      </c>
      <c r="G73" s="266">
        <f>G71+G62</f>
        <v>937.40000000000055</v>
      </c>
      <c r="H73" s="266">
        <f>H71+H62</f>
        <v>758.60000000000059</v>
      </c>
      <c r="I73" s="266">
        <f>I71+I62</f>
        <v>853.8</v>
      </c>
      <c r="J73" s="266">
        <f>J71+J62</f>
        <v>996.7</v>
      </c>
      <c r="K73" s="283"/>
      <c r="L73" s="283"/>
      <c r="M73" s="283"/>
      <c r="N73" s="283"/>
      <c r="O73" s="283"/>
      <c r="P73" s="283"/>
      <c r="Q73" s="283"/>
      <c r="R73" s="283"/>
      <c r="T73" s="260">
        <f>IF(NOT(ISBLANK(B73)), 1, 0)</f>
        <v>1</v>
      </c>
      <c r="U73" s="2">
        <v>1</v>
      </c>
      <c r="V73" s="198"/>
      <c r="W73" s="198"/>
      <c r="X73" s="198"/>
      <c r="Y73" s="198"/>
      <c r="Z73" s="198"/>
      <c r="AA73" s="198"/>
      <c r="AB73" s="198"/>
      <c r="AC73" s="198"/>
      <c r="AD73" s="198"/>
      <c r="AE73" s="198"/>
      <c r="AF73" s="198"/>
      <c r="AG73" s="198"/>
      <c r="AH73" s="198"/>
      <c r="AI73" s="198"/>
      <c r="AJ73" s="198"/>
      <c r="AK73" s="198"/>
    </row>
    <row r="74" spans="1:37" ht="13.05" customHeight="1">
      <c r="A74" s="198"/>
      <c r="B74" s="198"/>
      <c r="C74" s="198"/>
      <c r="D74" s="198"/>
      <c r="E74" s="198"/>
      <c r="G74" s="198"/>
      <c r="H74" s="198"/>
      <c r="I74" s="198"/>
      <c r="J74" s="198"/>
      <c r="K74" s="198"/>
      <c r="L74" s="198"/>
      <c r="M74" s="198"/>
      <c r="N74" s="198"/>
      <c r="O74" s="198"/>
      <c r="P74" s="198"/>
      <c r="Q74" s="198"/>
      <c r="R74" s="198"/>
      <c r="T74" s="260">
        <f>IF(NOT(ISBLANK(B74)), 1, 0)</f>
        <v>0</v>
      </c>
      <c r="U74" s="2">
        <v>0</v>
      </c>
      <c r="V74" s="198"/>
      <c r="W74" s="198"/>
      <c r="X74" s="198"/>
      <c r="Y74" s="198"/>
      <c r="Z74" s="198"/>
      <c r="AA74" s="198"/>
      <c r="AB74" s="198"/>
      <c r="AC74" s="198"/>
      <c r="AD74" s="198"/>
      <c r="AE74" s="198"/>
      <c r="AF74" s="198"/>
      <c r="AG74" s="198"/>
      <c r="AH74" s="198"/>
      <c r="AI74" s="198"/>
      <c r="AJ74" s="198"/>
      <c r="AK74" s="198"/>
    </row>
    <row r="75" spans="1:37" ht="13.05" customHeight="1">
      <c r="A75" s="198"/>
      <c r="B75" s="304" t="s">
        <v>214</v>
      </c>
      <c r="C75" s="198"/>
      <c r="D75" s="198"/>
      <c r="E75" s="198"/>
      <c r="F75" s="309"/>
      <c r="G75" s="309"/>
      <c r="H75" s="309"/>
      <c r="I75" s="309"/>
      <c r="J75" s="309"/>
      <c r="K75" s="309"/>
      <c r="L75" s="309"/>
      <c r="M75" s="309"/>
      <c r="N75" s="309"/>
      <c r="O75" s="309"/>
      <c r="P75" s="309"/>
      <c r="Q75" s="309"/>
      <c r="R75" s="309"/>
      <c r="T75" s="260">
        <f>IF(NOT(ISBLANK(B75)), 1, 0)</f>
        <v>1</v>
      </c>
      <c r="U75" s="2">
        <v>1</v>
      </c>
      <c r="V75" s="198"/>
      <c r="W75" s="198"/>
      <c r="X75" s="198"/>
      <c r="Y75" s="198"/>
      <c r="Z75" s="198"/>
      <c r="AA75" s="198"/>
      <c r="AB75" s="198"/>
      <c r="AC75" s="198"/>
      <c r="AD75" s="198"/>
      <c r="AE75" s="198"/>
      <c r="AF75" s="198"/>
      <c r="AG75" s="198"/>
      <c r="AH75" s="198"/>
      <c r="AI75" s="198"/>
      <c r="AJ75" s="198"/>
      <c r="AK75" s="198"/>
    </row>
    <row r="76" spans="1:37" ht="13.05" customHeight="1">
      <c r="A76" s="198"/>
      <c r="B76" s="198" t="s">
        <v>90</v>
      </c>
      <c r="C76" s="198"/>
      <c r="D76" s="198"/>
      <c r="E76" s="198"/>
      <c r="F76" s="298">
        <v>-219.6</v>
      </c>
      <c r="G76" s="298">
        <v>-199.3</v>
      </c>
      <c r="H76" s="298">
        <v>-396.4</v>
      </c>
      <c r="I76" s="298">
        <v>-283.10000000000002</v>
      </c>
      <c r="J76" s="298">
        <v>-267.39999999999998</v>
      </c>
      <c r="K76" s="308"/>
      <c r="L76" s="308"/>
      <c r="M76" s="308"/>
      <c r="N76" s="308"/>
      <c r="O76" s="308"/>
      <c r="P76" s="308"/>
      <c r="Q76" s="308"/>
      <c r="R76" s="308"/>
      <c r="T76" s="260">
        <f>IF(NOT(ISBLANK(B76)), 1, 0)</f>
        <v>1</v>
      </c>
      <c r="U76" s="2">
        <v>1</v>
      </c>
      <c r="V76" s="198"/>
      <c r="W76" s="198"/>
      <c r="X76" s="198"/>
      <c r="Y76" s="198"/>
      <c r="Z76" s="198"/>
      <c r="AA76" s="198"/>
      <c r="AB76" s="198"/>
      <c r="AC76" s="198"/>
      <c r="AD76" s="198"/>
      <c r="AE76" s="198"/>
      <c r="AF76" s="198"/>
      <c r="AG76" s="198"/>
      <c r="AH76" s="198"/>
      <c r="AI76" s="198"/>
      <c r="AJ76" s="198"/>
      <c r="AK76" s="198"/>
    </row>
    <row r="77" spans="1:37" ht="13.05" customHeight="1">
      <c r="A77" s="198"/>
      <c r="B77" s="198" t="s">
        <v>213</v>
      </c>
      <c r="C77" s="198"/>
      <c r="D77" s="198"/>
      <c r="E77" s="198"/>
      <c r="F77" s="298">
        <v>-3.8</v>
      </c>
      <c r="G77" s="298">
        <v>-519.6</v>
      </c>
      <c r="H77" s="298">
        <v>-25.6</v>
      </c>
      <c r="I77" s="298">
        <v>0</v>
      </c>
      <c r="J77" s="298">
        <v>-2375.8000000000002</v>
      </c>
      <c r="K77" s="307">
        <v>0</v>
      </c>
      <c r="L77" s="307">
        <v>0</v>
      </c>
      <c r="M77" s="307">
        <v>0</v>
      </c>
      <c r="N77" s="307">
        <v>0</v>
      </c>
      <c r="O77" s="307">
        <v>0</v>
      </c>
      <c r="P77" s="307">
        <v>0</v>
      </c>
      <c r="Q77" s="307">
        <v>0</v>
      </c>
      <c r="R77" s="307">
        <v>0</v>
      </c>
      <c r="T77" s="260">
        <f>IF(NOT(ISBLANK(B77)), 1, 0)</f>
        <v>1</v>
      </c>
      <c r="U77" s="2">
        <v>1</v>
      </c>
      <c r="V77" s="198"/>
      <c r="W77" s="198"/>
      <c r="X77" s="198"/>
      <c r="Y77" s="198"/>
      <c r="Z77" s="198"/>
      <c r="AA77" s="198"/>
      <c r="AB77" s="198"/>
      <c r="AC77" s="198"/>
      <c r="AD77" s="198"/>
      <c r="AE77" s="198"/>
      <c r="AF77" s="198"/>
      <c r="AG77" s="198"/>
      <c r="AH77" s="198"/>
      <c r="AI77" s="198"/>
      <c r="AJ77" s="198"/>
      <c r="AK77" s="198"/>
    </row>
    <row r="78" spans="1:37" ht="13.05" customHeight="1">
      <c r="A78" s="198"/>
      <c r="B78" s="141" t="s">
        <v>212</v>
      </c>
      <c r="F78" s="306">
        <v>-484.3</v>
      </c>
      <c r="G78" s="306">
        <v>106</v>
      </c>
      <c r="H78" s="306">
        <v>-388</v>
      </c>
      <c r="I78" s="306">
        <v>876.1</v>
      </c>
      <c r="J78" s="306">
        <v>478.4</v>
      </c>
      <c r="K78" s="181"/>
      <c r="L78" s="181"/>
      <c r="M78" s="181"/>
      <c r="N78" s="181"/>
      <c r="O78" s="181"/>
      <c r="P78" s="181"/>
      <c r="Q78" s="181"/>
      <c r="R78" s="181"/>
      <c r="T78" s="260">
        <f>IF(NOT(ISBLANK(B78)), 1, 0)</f>
        <v>1</v>
      </c>
      <c r="U78" s="2">
        <v>1</v>
      </c>
    </row>
    <row r="79" spans="1:37" ht="13.05" customHeight="1">
      <c r="A79" s="198"/>
      <c r="B79" s="301" t="s">
        <v>211</v>
      </c>
      <c r="C79" s="199"/>
      <c r="D79" s="199"/>
      <c r="E79" s="199"/>
      <c r="F79" s="274">
        <f>SUM(F76:F78)</f>
        <v>-707.7</v>
      </c>
      <c r="G79" s="274">
        <f>SUM(G76:G78)</f>
        <v>-612.90000000000009</v>
      </c>
      <c r="H79" s="274">
        <f>SUM(H76:H78)</f>
        <v>-810</v>
      </c>
      <c r="I79" s="274">
        <f>SUM(I76:I78)</f>
        <v>593</v>
      </c>
      <c r="J79" s="274">
        <f>SUM(J76:J78)</f>
        <v>-2164.8000000000002</v>
      </c>
      <c r="K79" s="273"/>
      <c r="L79" s="273"/>
      <c r="M79" s="273"/>
      <c r="N79" s="273"/>
      <c r="O79" s="273"/>
      <c r="P79" s="273"/>
      <c r="Q79" s="273"/>
      <c r="R79" s="273"/>
      <c r="T79" s="260">
        <f>IF(NOT(ISBLANK(B79)), 1, 0)</f>
        <v>1</v>
      </c>
      <c r="U79" s="2">
        <v>1</v>
      </c>
      <c r="V79" s="198"/>
      <c r="W79" s="198"/>
      <c r="X79" s="198"/>
      <c r="Y79" s="198"/>
      <c r="Z79" s="198"/>
      <c r="AA79" s="198"/>
      <c r="AB79" s="198"/>
      <c r="AC79" s="198"/>
      <c r="AD79" s="198"/>
      <c r="AE79" s="198"/>
      <c r="AF79" s="198"/>
      <c r="AG79" s="198"/>
      <c r="AH79" s="198"/>
      <c r="AI79" s="198"/>
      <c r="AJ79" s="198"/>
      <c r="AK79" s="198"/>
    </row>
    <row r="80" spans="1:37" ht="13.05" customHeight="1">
      <c r="A80" s="198"/>
      <c r="B80" s="305"/>
      <c r="C80" s="198"/>
      <c r="D80" s="198"/>
      <c r="E80" s="198"/>
      <c r="F80" s="198"/>
      <c r="G80" s="198"/>
      <c r="H80" s="198"/>
      <c r="I80" s="198"/>
      <c r="J80" s="198"/>
      <c r="K80" s="198"/>
      <c r="L80" s="198"/>
      <c r="M80" s="198"/>
      <c r="N80" s="198"/>
      <c r="O80" s="198"/>
      <c r="P80" s="198"/>
      <c r="Q80" s="198"/>
      <c r="R80" s="198"/>
      <c r="T80" s="260">
        <f>IF(NOT(ISBLANK(B80)), 1, 0)</f>
        <v>0</v>
      </c>
      <c r="U80" s="2">
        <v>0</v>
      </c>
      <c r="V80" s="198"/>
      <c r="W80" s="198"/>
      <c r="X80" s="198"/>
      <c r="Y80" s="198"/>
      <c r="Z80" s="198"/>
      <c r="AA80" s="198"/>
      <c r="AB80" s="198"/>
      <c r="AC80" s="198"/>
      <c r="AD80" s="198"/>
      <c r="AE80" s="198"/>
      <c r="AF80" s="198"/>
      <c r="AG80" s="198"/>
      <c r="AH80" s="198"/>
      <c r="AI80" s="198"/>
      <c r="AJ80" s="198"/>
      <c r="AK80" s="198"/>
    </row>
    <row r="81" spans="1:37" ht="13.05" customHeight="1">
      <c r="A81" s="198"/>
      <c r="B81" s="302" t="s">
        <v>210</v>
      </c>
      <c r="C81" s="198"/>
      <c r="D81" s="198"/>
      <c r="E81" s="198"/>
      <c r="F81" s="266">
        <f>F73+F79</f>
        <v>277.73599999999954</v>
      </c>
      <c r="G81" s="266">
        <f>G73+G79</f>
        <v>324.50000000000045</v>
      </c>
      <c r="H81" s="266">
        <f>H73+H79</f>
        <v>-51.399999999999409</v>
      </c>
      <c r="I81" s="266">
        <f>I73+I79</f>
        <v>1446.8</v>
      </c>
      <c r="J81" s="266">
        <f>J73+J79</f>
        <v>-1168.1000000000001</v>
      </c>
      <c r="K81" s="283"/>
      <c r="L81" s="283"/>
      <c r="M81" s="283"/>
      <c r="N81" s="283"/>
      <c r="O81" s="283"/>
      <c r="P81" s="283"/>
      <c r="Q81" s="283"/>
      <c r="R81" s="283"/>
      <c r="T81" s="260">
        <f>IF(NOT(ISBLANK(B81)), 1, 0)</f>
        <v>1</v>
      </c>
      <c r="U81" s="2">
        <v>1</v>
      </c>
      <c r="V81" s="198"/>
      <c r="W81" s="198"/>
      <c r="X81" s="198"/>
      <c r="Y81" s="198"/>
      <c r="Z81" s="198"/>
      <c r="AA81" s="198"/>
      <c r="AB81" s="198"/>
      <c r="AC81" s="198"/>
      <c r="AD81" s="198"/>
      <c r="AE81" s="198"/>
      <c r="AF81" s="198"/>
      <c r="AG81" s="198"/>
      <c r="AH81" s="198"/>
      <c r="AI81" s="198"/>
      <c r="AJ81" s="198"/>
      <c r="AK81" s="198"/>
    </row>
    <row r="82" spans="1:37" ht="13.05" customHeight="1">
      <c r="A82" s="198"/>
      <c r="B82" s="305"/>
      <c r="C82" s="198"/>
      <c r="D82" s="198"/>
      <c r="E82" s="198"/>
      <c r="F82" s="198"/>
      <c r="G82" s="198"/>
      <c r="H82" s="198"/>
      <c r="I82" s="198"/>
      <c r="J82" s="198"/>
      <c r="K82" s="198"/>
      <c r="L82" s="198"/>
      <c r="M82" s="198"/>
      <c r="N82" s="198"/>
      <c r="O82" s="198"/>
      <c r="P82" s="198"/>
      <c r="Q82" s="198"/>
      <c r="R82" s="198"/>
      <c r="T82" s="260">
        <f>IF(NOT(ISBLANK(B82)), 1, 0)</f>
        <v>0</v>
      </c>
      <c r="U82" s="2">
        <v>0</v>
      </c>
      <c r="V82" s="198"/>
      <c r="W82" s="198"/>
      <c r="X82" s="198"/>
      <c r="Y82" s="198"/>
      <c r="Z82" s="198"/>
      <c r="AA82" s="198"/>
      <c r="AB82" s="198"/>
      <c r="AC82" s="198"/>
      <c r="AD82" s="198"/>
      <c r="AE82" s="198"/>
      <c r="AF82" s="198"/>
      <c r="AG82" s="198"/>
      <c r="AH82" s="198"/>
      <c r="AI82" s="198"/>
      <c r="AJ82" s="198"/>
      <c r="AK82" s="198"/>
    </row>
    <row r="83" spans="1:37" ht="13.05" customHeight="1">
      <c r="A83" s="198"/>
      <c r="B83" s="304" t="s">
        <v>209</v>
      </c>
      <c r="C83" s="198"/>
      <c r="D83" s="198"/>
      <c r="E83" s="198"/>
      <c r="F83" s="303"/>
      <c r="G83" s="303"/>
      <c r="H83" s="303"/>
      <c r="I83" s="303"/>
      <c r="J83" s="303"/>
      <c r="K83" s="303"/>
      <c r="L83" s="303"/>
      <c r="M83" s="303"/>
      <c r="N83" s="303"/>
      <c r="O83" s="303"/>
      <c r="P83" s="303"/>
      <c r="Q83" s="303"/>
      <c r="R83" s="303"/>
      <c r="T83" s="260">
        <f>IF(NOT(ISBLANK(B83)), 1, 0)</f>
        <v>1</v>
      </c>
      <c r="U83" s="2">
        <v>1</v>
      </c>
      <c r="V83" s="198"/>
      <c r="W83" s="198"/>
      <c r="X83" s="198"/>
      <c r="Y83" s="198"/>
      <c r="Z83" s="198"/>
      <c r="AA83" s="198"/>
      <c r="AB83" s="198"/>
      <c r="AC83" s="198"/>
      <c r="AD83" s="198"/>
      <c r="AE83" s="198"/>
      <c r="AF83" s="198"/>
      <c r="AG83" s="198"/>
      <c r="AH83" s="198"/>
      <c r="AI83" s="198"/>
      <c r="AJ83" s="198"/>
      <c r="AK83" s="198"/>
    </row>
    <row r="84" spans="1:37" ht="13.05" customHeight="1">
      <c r="A84" s="198"/>
      <c r="B84" s="302" t="s">
        <v>208</v>
      </c>
      <c r="C84" s="299"/>
      <c r="D84" s="198"/>
      <c r="E84" s="198"/>
      <c r="F84" s="298">
        <v>0</v>
      </c>
      <c r="G84" s="298">
        <v>0</v>
      </c>
      <c r="H84" s="298">
        <v>0</v>
      </c>
      <c r="I84" s="298">
        <v>0</v>
      </c>
      <c r="J84" s="298">
        <v>0</v>
      </c>
      <c r="K84" s="283"/>
      <c r="L84" s="283"/>
      <c r="M84" s="283"/>
      <c r="N84" s="283"/>
      <c r="O84" s="283"/>
      <c r="P84" s="283"/>
      <c r="Q84" s="283"/>
      <c r="R84" s="283"/>
      <c r="T84" s="260">
        <f>IF(NOT(ISBLANK(B84)), 1, 0)</f>
        <v>1</v>
      </c>
      <c r="U84" s="2">
        <v>1</v>
      </c>
      <c r="V84" s="198"/>
      <c r="W84" s="198"/>
      <c r="X84" s="198"/>
      <c r="Y84" s="198"/>
      <c r="Z84" s="198"/>
      <c r="AA84" s="198"/>
      <c r="AB84" s="198"/>
      <c r="AC84" s="198"/>
      <c r="AD84" s="198"/>
      <c r="AE84" s="198"/>
      <c r="AF84" s="198"/>
      <c r="AG84" s="198"/>
      <c r="AH84" s="198"/>
      <c r="AI84" s="198"/>
      <c r="AJ84" s="198"/>
      <c r="AK84" s="198"/>
    </row>
    <row r="85" spans="1:37" ht="13.05" customHeight="1">
      <c r="A85" s="198"/>
      <c r="B85" s="302" t="s">
        <v>207</v>
      </c>
      <c r="C85" s="299"/>
      <c r="D85" s="198"/>
      <c r="E85" s="198"/>
      <c r="F85" s="298">
        <v>-524.9</v>
      </c>
      <c r="G85" s="298">
        <v>0</v>
      </c>
      <c r="H85" s="298">
        <v>0</v>
      </c>
      <c r="I85" s="298">
        <v>0</v>
      </c>
      <c r="J85" s="298">
        <v>0</v>
      </c>
      <c r="K85" s="283"/>
      <c r="L85" s="283"/>
      <c r="M85" s="283"/>
      <c r="N85" s="283"/>
      <c r="O85" s="283"/>
      <c r="P85" s="283"/>
      <c r="Q85" s="283"/>
      <c r="R85" s="283"/>
      <c r="T85" s="260">
        <f>IF(NOT(ISBLANK(B85)), 1, 0)</f>
        <v>1</v>
      </c>
      <c r="U85" s="2">
        <v>1</v>
      </c>
      <c r="V85" s="198"/>
      <c r="W85" s="198"/>
      <c r="X85" s="198"/>
      <c r="Y85" s="198"/>
      <c r="Z85" s="198"/>
      <c r="AA85" s="198"/>
      <c r="AB85" s="198"/>
      <c r="AC85" s="198"/>
      <c r="AD85" s="198"/>
      <c r="AE85" s="198"/>
      <c r="AF85" s="198"/>
      <c r="AG85" s="198"/>
      <c r="AH85" s="198"/>
      <c r="AI85" s="198"/>
      <c r="AJ85" s="198"/>
      <c r="AK85" s="198"/>
    </row>
    <row r="86" spans="1:37" ht="13.05" customHeight="1">
      <c r="A86" s="198"/>
      <c r="B86" s="302" t="s">
        <v>206</v>
      </c>
      <c r="C86" s="198"/>
      <c r="D86" s="198"/>
      <c r="E86" s="198"/>
      <c r="F86" s="298">
        <v>48.6</v>
      </c>
      <c r="G86" s="298">
        <v>36.5</v>
      </c>
      <c r="H86" s="298">
        <v>29.1</v>
      </c>
      <c r="I86" s="298">
        <v>70.400000000000006</v>
      </c>
      <c r="J86" s="298">
        <v>165.7</v>
      </c>
      <c r="K86" s="266">
        <v>0</v>
      </c>
      <c r="L86" s="266">
        <v>0</v>
      </c>
      <c r="M86" s="266">
        <v>0</v>
      </c>
      <c r="N86" s="266">
        <v>0</v>
      </c>
      <c r="O86" s="266">
        <v>0</v>
      </c>
      <c r="P86" s="266">
        <v>0</v>
      </c>
      <c r="Q86" s="266">
        <v>0</v>
      </c>
      <c r="R86" s="266">
        <v>0</v>
      </c>
      <c r="T86" s="260">
        <f>IF(NOT(ISBLANK(B86)), 1, 0)</f>
        <v>1</v>
      </c>
      <c r="U86" s="2">
        <v>1</v>
      </c>
      <c r="V86" s="198"/>
      <c r="W86" s="198"/>
      <c r="X86" s="198"/>
      <c r="Y86" s="198"/>
      <c r="Z86" s="198"/>
      <c r="AA86" s="198"/>
      <c r="AB86" s="198"/>
      <c r="AC86" s="198"/>
      <c r="AD86" s="198"/>
      <c r="AE86" s="198"/>
      <c r="AF86" s="198"/>
      <c r="AG86" s="198"/>
      <c r="AH86" s="198"/>
      <c r="AI86" s="198"/>
      <c r="AJ86" s="198"/>
      <c r="AK86" s="198"/>
    </row>
    <row r="87" spans="1:37" ht="13.05" customHeight="1">
      <c r="A87" s="198"/>
      <c r="B87" s="302" t="s">
        <v>205</v>
      </c>
      <c r="C87" s="198"/>
      <c r="D87" s="198"/>
      <c r="E87" s="198"/>
      <c r="F87" s="298">
        <v>0</v>
      </c>
      <c r="G87" s="298">
        <v>896.7</v>
      </c>
      <c r="H87" s="298">
        <v>0</v>
      </c>
      <c r="I87" s="298">
        <v>997.2</v>
      </c>
      <c r="J87" s="298">
        <v>1100</v>
      </c>
      <c r="K87" s="283"/>
      <c r="L87" s="283"/>
      <c r="M87" s="283"/>
      <c r="N87" s="283"/>
      <c r="O87" s="283"/>
      <c r="P87" s="283"/>
      <c r="Q87" s="283"/>
      <c r="R87" s="283"/>
      <c r="T87" s="260">
        <f>IF(NOT(ISBLANK(B87)), 1, 0)</f>
        <v>1</v>
      </c>
      <c r="U87" s="2">
        <v>1</v>
      </c>
      <c r="V87" s="198"/>
      <c r="W87" s="198"/>
      <c r="X87" s="198"/>
      <c r="Y87" s="198"/>
      <c r="Z87" s="198"/>
      <c r="AA87" s="198"/>
      <c r="AB87" s="198"/>
      <c r="AC87" s="198"/>
      <c r="AD87" s="198"/>
      <c r="AE87" s="198"/>
      <c r="AF87" s="198"/>
      <c r="AG87" s="198"/>
      <c r="AH87" s="198"/>
      <c r="AI87" s="198"/>
      <c r="AJ87" s="198"/>
      <c r="AK87" s="198"/>
    </row>
    <row r="88" spans="1:37" ht="13.05" customHeight="1">
      <c r="A88" s="198"/>
      <c r="B88" s="302" t="s">
        <v>204</v>
      </c>
      <c r="C88" s="198"/>
      <c r="D88" s="198"/>
      <c r="E88" s="198"/>
      <c r="F88" s="298">
        <v>-0.5</v>
      </c>
      <c r="G88" s="298">
        <v>-0.5</v>
      </c>
      <c r="H88" s="298">
        <v>-15</v>
      </c>
      <c r="I88" s="298">
        <v>-285</v>
      </c>
      <c r="J88" s="298">
        <v>-1100</v>
      </c>
      <c r="K88" s="283"/>
      <c r="L88" s="283"/>
      <c r="M88" s="283"/>
      <c r="N88" s="283"/>
      <c r="O88" s="283"/>
      <c r="P88" s="283"/>
      <c r="Q88" s="283"/>
      <c r="R88" s="283"/>
      <c r="T88" s="260">
        <f>IF(NOT(ISBLANK(B88)), 1, 0)</f>
        <v>1</v>
      </c>
      <c r="U88" s="2">
        <v>1</v>
      </c>
      <c r="V88" s="198"/>
      <c r="W88" s="198"/>
      <c r="X88" s="198"/>
      <c r="Y88" s="198"/>
      <c r="Z88" s="198"/>
      <c r="AA88" s="198"/>
      <c r="AB88" s="198"/>
      <c r="AC88" s="198"/>
      <c r="AD88" s="198"/>
      <c r="AE88" s="198"/>
      <c r="AF88" s="198"/>
      <c r="AG88" s="198"/>
      <c r="AH88" s="198"/>
      <c r="AI88" s="198"/>
      <c r="AJ88" s="198"/>
      <c r="AK88" s="198"/>
    </row>
    <row r="89" spans="1:37" ht="13.05" customHeight="1">
      <c r="A89" s="198"/>
      <c r="B89" s="302" t="s">
        <v>203</v>
      </c>
      <c r="C89" s="198"/>
      <c r="D89" s="198"/>
      <c r="E89" s="198"/>
      <c r="F89" s="298">
        <v>450</v>
      </c>
      <c r="G89" s="298">
        <v>340</v>
      </c>
      <c r="H89" s="298">
        <v>0</v>
      </c>
      <c r="I89" s="298">
        <v>0</v>
      </c>
      <c r="J89" s="298">
        <v>0</v>
      </c>
      <c r="K89" s="266">
        <v>0</v>
      </c>
      <c r="L89" s="266">
        <v>0</v>
      </c>
      <c r="M89" s="266">
        <v>0</v>
      </c>
      <c r="N89" s="266">
        <v>0</v>
      </c>
      <c r="O89" s="266">
        <v>0</v>
      </c>
      <c r="P89" s="266">
        <v>0</v>
      </c>
      <c r="Q89" s="266">
        <v>0</v>
      </c>
      <c r="R89" s="266">
        <v>0</v>
      </c>
      <c r="T89" s="260">
        <f>IF(NOT(ISBLANK(B89)), 1, 0)</f>
        <v>1</v>
      </c>
      <c r="U89" s="2">
        <v>1</v>
      </c>
      <c r="V89" s="198"/>
      <c r="W89" s="198"/>
      <c r="X89" s="198"/>
      <c r="Y89" s="198"/>
      <c r="Z89" s="198"/>
      <c r="AA89" s="198"/>
      <c r="AB89" s="198"/>
      <c r="AC89" s="198"/>
      <c r="AD89" s="198"/>
      <c r="AE89" s="198"/>
      <c r="AF89" s="198"/>
      <c r="AG89" s="198"/>
      <c r="AH89" s="198"/>
      <c r="AI89" s="198"/>
      <c r="AJ89" s="198"/>
      <c r="AK89" s="198"/>
    </row>
    <row r="90" spans="1:37" ht="13.05" customHeight="1">
      <c r="A90" s="198"/>
      <c r="B90" s="302" t="s">
        <v>202</v>
      </c>
      <c r="C90" s="198"/>
      <c r="D90" s="198"/>
      <c r="E90" s="198"/>
      <c r="F90" s="298">
        <v>-310</v>
      </c>
      <c r="G90" s="298">
        <v>-480</v>
      </c>
      <c r="H90" s="298">
        <v>0</v>
      </c>
      <c r="I90" s="298">
        <v>0</v>
      </c>
      <c r="J90" s="298">
        <v>0</v>
      </c>
      <c r="K90" s="266">
        <v>0</v>
      </c>
      <c r="L90" s="266">
        <v>0</v>
      </c>
      <c r="M90" s="266">
        <v>0</v>
      </c>
      <c r="N90" s="266">
        <v>0</v>
      </c>
      <c r="O90" s="266">
        <v>0</v>
      </c>
      <c r="P90" s="266">
        <v>0</v>
      </c>
      <c r="Q90" s="266">
        <v>0</v>
      </c>
      <c r="R90" s="266">
        <v>0</v>
      </c>
      <c r="T90" s="260">
        <f>IF(NOT(ISBLANK(B90)), 1, 0)</f>
        <v>1</v>
      </c>
      <c r="U90" s="2">
        <v>1</v>
      </c>
      <c r="V90" s="198"/>
      <c r="W90" s="198"/>
      <c r="X90" s="198"/>
      <c r="Y90" s="198"/>
      <c r="Z90" s="198"/>
      <c r="AA90" s="198"/>
      <c r="AB90" s="198"/>
      <c r="AC90" s="198"/>
      <c r="AD90" s="198"/>
      <c r="AE90" s="198"/>
      <c r="AF90" s="198"/>
      <c r="AG90" s="198"/>
      <c r="AH90" s="198"/>
      <c r="AI90" s="198"/>
      <c r="AJ90" s="198"/>
      <c r="AK90" s="198"/>
    </row>
    <row r="91" spans="1:37" ht="13.05" customHeight="1">
      <c r="A91" s="198"/>
      <c r="B91" s="302" t="s">
        <v>201</v>
      </c>
      <c r="C91" s="198"/>
      <c r="D91" s="198"/>
      <c r="E91" s="198"/>
      <c r="F91" s="298">
        <v>0</v>
      </c>
      <c r="G91" s="298">
        <v>0</v>
      </c>
      <c r="H91" s="298">
        <v>0</v>
      </c>
      <c r="I91" s="298">
        <v>0</v>
      </c>
      <c r="J91" s="298">
        <v>0</v>
      </c>
      <c r="K91" s="283">
        <f>K136-J136</f>
        <v>0</v>
      </c>
      <c r="L91" s="283">
        <f>L136-K136</f>
        <v>0</v>
      </c>
      <c r="M91" s="283">
        <f>M136-L136</f>
        <v>0</v>
      </c>
      <c r="N91" s="283">
        <f>N136-M136</f>
        <v>0</v>
      </c>
      <c r="O91" s="283">
        <f>O136-N136</f>
        <v>0</v>
      </c>
      <c r="P91" s="283">
        <f>P136-O136</f>
        <v>0</v>
      </c>
      <c r="Q91" s="283">
        <f>Q136-P136</f>
        <v>0</v>
      </c>
      <c r="R91" s="283">
        <f>R136-Q136</f>
        <v>0</v>
      </c>
      <c r="T91" s="260">
        <f>IF(NOT(ISBLANK(B91)), 1, 0)</f>
        <v>1</v>
      </c>
      <c r="U91" s="2">
        <v>1</v>
      </c>
      <c r="V91" s="198"/>
      <c r="W91" s="198"/>
      <c r="X91" s="198"/>
      <c r="Y91" s="198"/>
      <c r="Z91" s="198"/>
      <c r="AA91" s="198"/>
      <c r="AB91" s="198"/>
      <c r="AC91" s="198"/>
      <c r="AD91" s="198"/>
      <c r="AE91" s="198"/>
      <c r="AF91" s="198"/>
      <c r="AG91" s="198"/>
      <c r="AH91" s="198"/>
      <c r="AI91" s="198"/>
      <c r="AJ91" s="198"/>
      <c r="AK91" s="198"/>
    </row>
    <row r="92" spans="1:37" ht="13.05" customHeight="1">
      <c r="A92" s="198"/>
      <c r="B92" s="302" t="s">
        <v>200</v>
      </c>
      <c r="C92" s="198"/>
      <c r="D92" s="198"/>
      <c r="E92" s="198"/>
      <c r="F92" s="298">
        <v>0</v>
      </c>
      <c r="G92" s="298">
        <v>-6.6</v>
      </c>
      <c r="H92" s="298">
        <v>0</v>
      </c>
      <c r="I92" s="298">
        <v>-9.8000000000000007</v>
      </c>
      <c r="J92" s="298">
        <v>0</v>
      </c>
      <c r="K92" s="300">
        <v>0</v>
      </c>
      <c r="L92" s="300">
        <v>0</v>
      </c>
      <c r="M92" s="300">
        <v>0</v>
      </c>
      <c r="N92" s="300">
        <v>0</v>
      </c>
      <c r="O92" s="300">
        <v>0</v>
      </c>
      <c r="P92" s="300">
        <v>0</v>
      </c>
      <c r="Q92" s="300">
        <v>0</v>
      </c>
      <c r="R92" s="300">
        <v>0</v>
      </c>
      <c r="T92" s="260">
        <f>IF(NOT(ISBLANK(B92)), 1, 0)</f>
        <v>1</v>
      </c>
      <c r="U92" s="2">
        <v>1</v>
      </c>
      <c r="V92" s="198"/>
      <c r="W92" s="198"/>
      <c r="X92" s="198"/>
      <c r="Y92" s="198"/>
      <c r="Z92" s="198"/>
      <c r="AA92" s="198"/>
      <c r="AB92" s="198"/>
      <c r="AC92" s="198"/>
      <c r="AD92" s="198"/>
      <c r="AE92" s="198"/>
      <c r="AF92" s="198"/>
      <c r="AG92" s="198"/>
      <c r="AH92" s="198"/>
      <c r="AI92" s="198"/>
      <c r="AJ92" s="198"/>
      <c r="AK92" s="198"/>
    </row>
    <row r="93" spans="1:37" ht="13.05" customHeight="1">
      <c r="A93" s="198"/>
      <c r="B93" s="302" t="s">
        <v>199</v>
      </c>
      <c r="C93" s="198"/>
      <c r="D93" s="198"/>
      <c r="E93" s="198"/>
      <c r="F93" s="298">
        <v>-376.5</v>
      </c>
      <c r="G93" s="298">
        <v>-371.8</v>
      </c>
      <c r="H93" s="298">
        <v>-374.5</v>
      </c>
      <c r="I93" s="298">
        <v>-378</v>
      </c>
      <c r="J93" s="298">
        <v>-384.1</v>
      </c>
      <c r="K93" s="283"/>
      <c r="L93" s="283"/>
      <c r="M93" s="283"/>
      <c r="N93" s="283"/>
      <c r="O93" s="283"/>
      <c r="P93" s="283"/>
      <c r="Q93" s="283"/>
      <c r="R93" s="283"/>
      <c r="T93" s="260">
        <f>IF(NOT(ISBLANK(B93)), 1, 0)</f>
        <v>1</v>
      </c>
      <c r="U93" s="2">
        <v>1</v>
      </c>
      <c r="V93" s="198"/>
      <c r="W93" s="198"/>
      <c r="X93" s="198"/>
      <c r="Y93" s="198"/>
      <c r="Z93" s="198"/>
      <c r="AA93" s="198"/>
      <c r="AB93" s="198"/>
      <c r="AC93" s="198"/>
      <c r="AD93" s="198"/>
      <c r="AE93" s="198"/>
      <c r="AF93" s="198"/>
      <c r="AG93" s="198"/>
      <c r="AH93" s="198"/>
      <c r="AI93" s="198"/>
      <c r="AJ93" s="198"/>
      <c r="AK93" s="198"/>
    </row>
    <row r="94" spans="1:37" ht="13.05" customHeight="1">
      <c r="A94" s="198"/>
      <c r="B94" s="302" t="s">
        <v>198</v>
      </c>
      <c r="C94" s="198"/>
      <c r="D94" s="198"/>
      <c r="E94" s="198"/>
      <c r="F94" s="298">
        <v>-34.799999999999997</v>
      </c>
      <c r="G94" s="298">
        <v>-25</v>
      </c>
      <c r="H94" s="298">
        <v>-24.5</v>
      </c>
      <c r="I94" s="298">
        <v>-25.3</v>
      </c>
      <c r="J94" s="298">
        <v>-31.5</v>
      </c>
      <c r="K94" s="300">
        <v>0</v>
      </c>
      <c r="L94" s="300">
        <v>0</v>
      </c>
      <c r="M94" s="300">
        <v>0</v>
      </c>
      <c r="N94" s="300">
        <v>0</v>
      </c>
      <c r="O94" s="300">
        <v>0</v>
      </c>
      <c r="P94" s="300">
        <v>0</v>
      </c>
      <c r="Q94" s="300">
        <v>0</v>
      </c>
      <c r="R94" s="300">
        <v>0</v>
      </c>
      <c r="T94" s="260">
        <f>IF(NOT(ISBLANK(B94)), 1, 0)</f>
        <v>1</v>
      </c>
      <c r="U94" s="2">
        <v>1</v>
      </c>
      <c r="V94" s="198"/>
      <c r="W94" s="198"/>
      <c r="X94" s="198"/>
      <c r="Y94" s="198"/>
      <c r="Z94" s="198"/>
      <c r="AA94" s="198"/>
      <c r="AB94" s="198"/>
      <c r="AC94" s="198"/>
      <c r="AD94" s="198"/>
      <c r="AE94" s="198"/>
      <c r="AF94" s="198"/>
      <c r="AG94" s="198"/>
      <c r="AH94" s="198"/>
      <c r="AI94" s="198"/>
      <c r="AJ94" s="198"/>
      <c r="AK94" s="198"/>
    </row>
    <row r="95" spans="1:37" ht="13.05" customHeight="1">
      <c r="A95" s="198"/>
      <c r="B95" s="301" t="s">
        <v>197</v>
      </c>
      <c r="C95" s="199"/>
      <c r="D95" s="199"/>
      <c r="E95" s="199"/>
      <c r="F95" s="274">
        <f>SUM(F85:F94)</f>
        <v>-748.09999999999991</v>
      </c>
      <c r="G95" s="274">
        <f>SUM(G84:G94)</f>
        <v>389.3</v>
      </c>
      <c r="H95" s="274">
        <f>SUM(H84:H94)</f>
        <v>-384.9</v>
      </c>
      <c r="I95" s="274">
        <f>SUM(I84:I94)</f>
        <v>369.50000000000017</v>
      </c>
      <c r="J95" s="274">
        <f>SUM(J84:J94)</f>
        <v>-249.89999999999998</v>
      </c>
      <c r="K95" s="273">
        <f>SUM(K84:K94)</f>
        <v>0</v>
      </c>
      <c r="L95" s="273">
        <f>SUM(L84:L94)</f>
        <v>0</v>
      </c>
      <c r="M95" s="273">
        <f>SUM(M84:M94)</f>
        <v>0</v>
      </c>
      <c r="N95" s="273">
        <f>SUM(N84:N94)</f>
        <v>0</v>
      </c>
      <c r="O95" s="273">
        <f>SUM(O84:O94)</f>
        <v>0</v>
      </c>
      <c r="P95" s="273">
        <f>SUM(P84:P94)</f>
        <v>0</v>
      </c>
      <c r="Q95" s="273">
        <f>SUM(Q84:Q94)</f>
        <v>0</v>
      </c>
      <c r="R95" s="273">
        <f>SUM(R84:R94)</f>
        <v>0</v>
      </c>
      <c r="T95" s="260">
        <f>IF(NOT(ISBLANK(B95)), 1, 0)</f>
        <v>1</v>
      </c>
      <c r="U95" s="2">
        <v>1</v>
      </c>
      <c r="V95" s="198"/>
      <c r="W95" s="198"/>
      <c r="X95" s="198"/>
      <c r="Y95" s="198"/>
      <c r="Z95" s="198"/>
      <c r="AA95" s="198"/>
      <c r="AB95" s="198"/>
      <c r="AC95" s="198"/>
      <c r="AD95" s="198"/>
      <c r="AE95" s="198"/>
      <c r="AF95" s="198"/>
      <c r="AG95" s="198"/>
      <c r="AH95" s="198"/>
      <c r="AI95" s="198"/>
      <c r="AJ95" s="198"/>
      <c r="AK95" s="198"/>
    </row>
    <row r="96" spans="1:37" ht="13.05" customHeight="1">
      <c r="A96" s="198"/>
      <c r="B96" s="198"/>
      <c r="C96" s="198"/>
      <c r="D96" s="198"/>
      <c r="E96" s="198"/>
      <c r="F96" s="198"/>
      <c r="G96" s="198"/>
      <c r="H96" s="198"/>
      <c r="I96" s="198"/>
      <c r="J96" s="198"/>
      <c r="K96" s="198"/>
      <c r="L96" s="198"/>
      <c r="M96" s="198"/>
      <c r="N96" s="198"/>
      <c r="O96" s="198"/>
      <c r="P96" s="198"/>
      <c r="Q96" s="198"/>
      <c r="R96" s="198"/>
      <c r="T96" s="260">
        <f>IF(NOT(ISBLANK(B96)), 1, 0)</f>
        <v>0</v>
      </c>
      <c r="U96" s="2">
        <v>0</v>
      </c>
      <c r="V96" s="198"/>
      <c r="W96" s="198"/>
      <c r="X96" s="198"/>
      <c r="Y96" s="198"/>
      <c r="Z96" s="198"/>
      <c r="AA96" s="198"/>
      <c r="AB96" s="198"/>
      <c r="AC96" s="198"/>
      <c r="AD96" s="198"/>
      <c r="AE96" s="198"/>
      <c r="AF96" s="198"/>
      <c r="AG96" s="198"/>
      <c r="AH96" s="198"/>
      <c r="AI96" s="198"/>
      <c r="AJ96" s="198"/>
      <c r="AK96" s="198"/>
    </row>
    <row r="97" spans="1:37" ht="13.05" customHeight="1">
      <c r="A97" s="198"/>
      <c r="B97" s="198" t="s">
        <v>196</v>
      </c>
      <c r="C97" s="198"/>
      <c r="D97" s="198"/>
      <c r="E97" s="198"/>
      <c r="F97" s="298">
        <v>-0.5</v>
      </c>
      <c r="G97" s="298">
        <v>-13.9</v>
      </c>
      <c r="H97" s="298">
        <v>3.5</v>
      </c>
      <c r="I97" s="298">
        <v>-2.4</v>
      </c>
      <c r="J97" s="298">
        <v>-11.5</v>
      </c>
      <c r="K97" s="300">
        <v>0</v>
      </c>
      <c r="L97" s="300">
        <v>0</v>
      </c>
      <c r="M97" s="300">
        <v>0</v>
      </c>
      <c r="N97" s="300">
        <v>0</v>
      </c>
      <c r="O97" s="300">
        <v>0</v>
      </c>
      <c r="P97" s="300">
        <v>0</v>
      </c>
      <c r="Q97" s="300">
        <v>0</v>
      </c>
      <c r="R97" s="300">
        <v>0</v>
      </c>
      <c r="T97" s="260">
        <f>IF(NOT(ISBLANK(B97)), 1, 0)</f>
        <v>1</v>
      </c>
      <c r="U97" s="2">
        <v>1</v>
      </c>
      <c r="V97" s="198"/>
      <c r="W97" s="198"/>
      <c r="X97" s="198"/>
      <c r="Y97" s="198"/>
      <c r="Z97" s="198"/>
      <c r="AA97" s="198"/>
      <c r="AB97" s="198"/>
      <c r="AC97" s="198"/>
      <c r="AD97" s="198"/>
      <c r="AE97" s="198"/>
      <c r="AF97" s="198"/>
      <c r="AG97" s="198"/>
      <c r="AH97" s="198"/>
      <c r="AI97" s="198"/>
      <c r="AJ97" s="198"/>
      <c r="AK97" s="198"/>
    </row>
    <row r="98" spans="1:37" ht="13.05" customHeight="1">
      <c r="A98" s="198"/>
      <c r="B98" s="198"/>
      <c r="C98" s="198"/>
      <c r="D98" s="198"/>
      <c r="E98" s="198"/>
      <c r="F98" s="198"/>
      <c r="G98" s="198"/>
      <c r="H98" s="198"/>
      <c r="I98" s="198"/>
      <c r="J98" s="198"/>
      <c r="K98" s="198"/>
      <c r="L98" s="198"/>
      <c r="M98" s="198"/>
      <c r="N98" s="198"/>
      <c r="O98" s="198"/>
      <c r="P98" s="198"/>
      <c r="Q98" s="198"/>
      <c r="R98" s="198"/>
      <c r="T98" s="260">
        <f>IF(NOT(ISBLANK(B98)), 1, 0)</f>
        <v>0</v>
      </c>
      <c r="U98" s="2">
        <v>0</v>
      </c>
      <c r="V98" s="198"/>
      <c r="W98" s="198"/>
      <c r="X98" s="198"/>
      <c r="Y98" s="198"/>
      <c r="Z98" s="198"/>
      <c r="AA98" s="198"/>
      <c r="AB98" s="198"/>
      <c r="AC98" s="198"/>
      <c r="AD98" s="198"/>
      <c r="AE98" s="198"/>
      <c r="AF98" s="198"/>
      <c r="AG98" s="198"/>
      <c r="AH98" s="198"/>
      <c r="AI98" s="198"/>
      <c r="AJ98" s="198"/>
      <c r="AK98" s="198"/>
    </row>
    <row r="99" spans="1:37" ht="13.05" customHeight="1">
      <c r="A99" s="198"/>
      <c r="B99" s="198" t="s">
        <v>195</v>
      </c>
      <c r="C99" s="299"/>
      <c r="D99" s="198"/>
      <c r="E99" s="198"/>
      <c r="F99" s="298">
        <v>1062.8</v>
      </c>
      <c r="G99" s="298">
        <v>591.9</v>
      </c>
      <c r="H99" s="298">
        <v>1291.8</v>
      </c>
      <c r="I99" s="298">
        <v>859</v>
      </c>
      <c r="J99" s="298">
        <v>2672.9</v>
      </c>
      <c r="K99" s="283"/>
      <c r="L99" s="283"/>
      <c r="M99" s="283"/>
      <c r="N99" s="283"/>
      <c r="O99" s="283"/>
      <c r="P99" s="283"/>
      <c r="Q99" s="283"/>
      <c r="R99" s="283"/>
      <c r="T99" s="260">
        <f>IF(NOT(ISBLANK(B99)), 1, 0)</f>
        <v>1</v>
      </c>
      <c r="U99" s="2">
        <v>1</v>
      </c>
      <c r="V99" s="198"/>
      <c r="W99" s="198"/>
      <c r="X99" s="198"/>
      <c r="Y99" s="198"/>
      <c r="Z99" s="198"/>
      <c r="AA99" s="198"/>
      <c r="AB99" s="198"/>
      <c r="AC99" s="198"/>
      <c r="AD99" s="198"/>
      <c r="AE99" s="198"/>
      <c r="AF99" s="198"/>
      <c r="AG99" s="198"/>
      <c r="AH99" s="198"/>
      <c r="AI99" s="198"/>
      <c r="AJ99" s="198"/>
      <c r="AK99" s="198"/>
    </row>
    <row r="100" spans="1:37" ht="13.05" customHeight="1">
      <c r="A100" s="198"/>
      <c r="B100" s="297" t="s">
        <v>194</v>
      </c>
      <c r="C100" s="297"/>
      <c r="D100" s="297"/>
      <c r="E100" s="297"/>
      <c r="F100" s="296">
        <f>+F73+F95+F79+F97</f>
        <v>-470.86400000000037</v>
      </c>
      <c r="G100" s="296">
        <f>+G73+G95+G79+G97</f>
        <v>699.90000000000043</v>
      </c>
      <c r="H100" s="296">
        <f>+H73+H95+H79+H97</f>
        <v>-432.79999999999939</v>
      </c>
      <c r="I100" s="296">
        <f>+I73+I95+I79+I97</f>
        <v>1813.9</v>
      </c>
      <c r="J100" s="296">
        <f>+J73+J95+J79+J97</f>
        <v>-1429.5</v>
      </c>
      <c r="K100" s="295"/>
      <c r="L100" s="295"/>
      <c r="M100" s="295"/>
      <c r="N100" s="295"/>
      <c r="O100" s="295"/>
      <c r="P100" s="295"/>
      <c r="Q100" s="295"/>
      <c r="R100" s="295"/>
      <c r="T100" s="260">
        <f>IF(NOT(ISBLANK(B100)), 1, 0)</f>
        <v>1</v>
      </c>
      <c r="U100" s="2">
        <v>1</v>
      </c>
      <c r="V100" s="198"/>
      <c r="W100" s="198"/>
      <c r="X100" s="198"/>
      <c r="Y100" s="198"/>
      <c r="Z100" s="198"/>
      <c r="AA100" s="198"/>
      <c r="AB100" s="198"/>
      <c r="AC100" s="198"/>
      <c r="AD100" s="198"/>
      <c r="AE100" s="198"/>
      <c r="AF100" s="198"/>
      <c r="AG100" s="198"/>
      <c r="AH100" s="198"/>
      <c r="AI100" s="198"/>
      <c r="AJ100" s="198"/>
      <c r="AK100" s="198"/>
    </row>
    <row r="101" spans="1:37" ht="13.05" customHeight="1">
      <c r="A101" s="198"/>
      <c r="B101" s="141" t="s">
        <v>193</v>
      </c>
      <c r="F101" s="154">
        <f>SUM(F99:F100)</f>
        <v>591.93599999999958</v>
      </c>
      <c r="G101" s="154">
        <f>SUM(G99:G100)</f>
        <v>1291.8000000000004</v>
      </c>
      <c r="H101" s="294">
        <f>SUM(H99:H100)</f>
        <v>859.00000000000057</v>
      </c>
      <c r="I101" s="154">
        <f>SUM(I99:I100)</f>
        <v>2672.9</v>
      </c>
      <c r="J101" s="154">
        <f>SUM(J99:J100)</f>
        <v>1243.4000000000001</v>
      </c>
      <c r="K101" s="271"/>
      <c r="L101" s="271"/>
      <c r="M101" s="271"/>
      <c r="N101" s="271"/>
      <c r="O101" s="271"/>
      <c r="P101" s="271"/>
      <c r="Q101" s="271"/>
      <c r="R101" s="271"/>
      <c r="T101" s="260">
        <f>IF(NOT(ISBLANK(B101)), 1, 0)</f>
        <v>1</v>
      </c>
      <c r="U101" s="2">
        <v>1</v>
      </c>
    </row>
    <row r="102" spans="1:37" ht="13.05" customHeight="1">
      <c r="A102" s="198"/>
      <c r="F102" s="154"/>
      <c r="G102" s="154"/>
      <c r="H102" s="294"/>
      <c r="I102" s="154"/>
      <c r="J102" s="154"/>
      <c r="K102" s="154"/>
      <c r="L102" s="154"/>
      <c r="M102" s="154"/>
      <c r="N102" s="154"/>
      <c r="O102" s="154"/>
      <c r="P102" s="154"/>
      <c r="Q102" s="154"/>
      <c r="R102" s="154"/>
      <c r="T102" s="260">
        <f>IF(NOT(ISBLANK(B102)), 1, 0)</f>
        <v>0</v>
      </c>
      <c r="U102" s="2">
        <v>0</v>
      </c>
    </row>
    <row r="103" spans="1:37" ht="13.05" customHeight="1">
      <c r="A103" s="198"/>
      <c r="B103" s="265"/>
      <c r="C103" s="264"/>
      <c r="D103" s="264" t="s">
        <v>192</v>
      </c>
      <c r="E103" s="263"/>
      <c r="F103" s="262" t="str">
        <f>IF(ABS(F101-F115)&gt;0.1,F115-F101,"OK")</f>
        <v>OK</v>
      </c>
      <c r="G103" s="262" t="str">
        <f>IF(ABS(G101-G115)&gt;0.1,G115-G101,"OK")</f>
        <v>OK</v>
      </c>
      <c r="H103" s="262" t="str">
        <f>IF(ABS(H101-H115)&gt;0.1,H115-H101,"OK")</f>
        <v>OK</v>
      </c>
      <c r="I103" s="262" t="str">
        <f>IF(ABS(I101-I115)&gt;0.1,I115-I101,"OK")</f>
        <v>OK</v>
      </c>
      <c r="J103" s="262" t="str">
        <f>IF(ABS(J101-J115)&gt;0.1,J115-J101,"OK")</f>
        <v>OK</v>
      </c>
      <c r="K103" s="262" t="str">
        <f>IF(ABS(K101-K115)&gt;0.1,K115-K101,"OK")</f>
        <v>OK</v>
      </c>
      <c r="L103" s="262" t="str">
        <f>IF(ABS(L101-L115)&gt;0.1,L115-L101,"OK")</f>
        <v>OK</v>
      </c>
      <c r="M103" s="262" t="str">
        <f>IF(ABS(M101-M115)&gt;0.1,M115-M101,"OK")</f>
        <v>OK</v>
      </c>
      <c r="N103" s="262" t="str">
        <f>IF(ABS(N101-N115)&gt;0.1,N115-N101,"OK")</f>
        <v>OK</v>
      </c>
      <c r="O103" s="262" t="str">
        <f>IF(ABS(O101-O115)&gt;0.1,O115-O101,"OK")</f>
        <v>OK</v>
      </c>
      <c r="P103" s="262" t="str">
        <f>IF(ABS(P101-P115)&gt;0.1,P115-P101,"OK")</f>
        <v>OK</v>
      </c>
      <c r="Q103" s="262" t="str">
        <f>IF(ABS(Q101-Q115)&gt;0.1,Q115-Q101,"OK")</f>
        <v>OK</v>
      </c>
      <c r="R103" s="261" t="str">
        <f>IF(ABS(R101-R115)&gt;0.1,R115-R101,"OK")</f>
        <v>OK</v>
      </c>
      <c r="T103" s="260">
        <f>IF(NOT(ISBLANK(B103)), 1, 0)</f>
        <v>0</v>
      </c>
      <c r="U103" s="2">
        <v>0</v>
      </c>
    </row>
    <row r="104" spans="1:37" ht="13.05" customHeight="1">
      <c r="A104" s="198"/>
      <c r="F104" s="181"/>
      <c r="G104" s="181"/>
      <c r="H104" s="181"/>
      <c r="I104" s="181"/>
      <c r="J104" s="181"/>
      <c r="K104" s="181"/>
      <c r="L104" s="181"/>
      <c r="M104" s="181"/>
      <c r="N104" s="181"/>
      <c r="O104" s="181"/>
      <c r="P104" s="181"/>
      <c r="Q104" s="181"/>
      <c r="R104" s="181"/>
      <c r="T104" s="260">
        <f>IF(NOT(ISBLANK(B104)), 1, 0)</f>
        <v>0</v>
      </c>
      <c r="U104" s="2">
        <v>0</v>
      </c>
    </row>
    <row r="105" spans="1:37" ht="13.05" customHeight="1">
      <c r="A105" s="198"/>
      <c r="B105" s="293" t="s">
        <v>191</v>
      </c>
      <c r="G105" s="181"/>
      <c r="H105" s="181"/>
      <c r="I105" s="181"/>
      <c r="J105" s="181"/>
      <c r="K105" s="181"/>
      <c r="L105" s="181"/>
      <c r="M105" s="181"/>
      <c r="N105" s="181"/>
      <c r="O105" s="181"/>
      <c r="P105" s="181"/>
      <c r="Q105" s="181"/>
      <c r="R105" s="181"/>
      <c r="T105" s="260">
        <f>IF(NOT(ISBLANK(B105)), 1, 0)</f>
        <v>1</v>
      </c>
      <c r="U105" s="2">
        <v>1</v>
      </c>
    </row>
    <row r="106" spans="1:37" ht="13.05" customHeight="1">
      <c r="A106" s="198"/>
      <c r="B106" s="141" t="s">
        <v>190</v>
      </c>
      <c r="F106" s="266">
        <f>SUM('DCF - Financials'!F61,'DCF - Financials'!F60,'DCF - Financials'!F65,'DCF - Financials'!F68,'DCF - Financials'!F69,'DCF - Financials'!F67,'DCF - Financials'!F97,F59,F64,F66,F70)</f>
        <v>-177.6</v>
      </c>
      <c r="G106" s="266">
        <f>SUM('DCF - Financials'!G61,'DCF - Financials'!G60,'DCF - Financials'!G65,'DCF - Financials'!G68,'DCF - Financials'!G69,'DCF - Financials'!G67,'DCF - Financials'!G97,G59,G64,G66,G70)</f>
        <v>175.10000000000002</v>
      </c>
      <c r="H106" s="266">
        <f>SUM('DCF - Financials'!H61,'DCF - Financials'!H60,'DCF - Financials'!H65,'DCF - Financials'!H68,'DCF - Financials'!H69,'DCF - Financials'!H67,'DCF - Financials'!H97,H59,H64,H66,H70)</f>
        <v>-22.499999999999986</v>
      </c>
      <c r="I106" s="266">
        <f>SUM('DCF - Financials'!I61,'DCF - Financials'!I60,'DCF - Financials'!I65,'DCF - Financials'!I68,'DCF - Financials'!I69,'DCF - Financials'!I67,'DCF - Financials'!I97,I59,I64,I66,I70)</f>
        <v>-38.299999999999997</v>
      </c>
      <c r="J106" s="266">
        <f>SUM('DCF - Financials'!J61,'DCF - Financials'!J60,'DCF - Financials'!J65,'DCF - Financials'!J68,'DCF - Financials'!J69,'DCF - Financials'!J67,'DCF - Financials'!J97,J59,J64,J66,J70)</f>
        <v>111.19999999999999</v>
      </c>
      <c r="K106" s="266">
        <f>SUM('DCF - Financials'!K61,'DCF - Financials'!K60,'DCF - Financials'!K65,'DCF - Financials'!K68,'DCF - Financials'!K69,'DCF - Financials'!K67,'DCF - Financials'!K97,K59,K64,K66,K70)</f>
        <v>0</v>
      </c>
      <c r="L106" s="266">
        <f>SUM('DCF - Financials'!L61,'DCF - Financials'!L60,'DCF - Financials'!L65,'DCF - Financials'!L68,'DCF - Financials'!L69,'DCF - Financials'!L67,'DCF - Financials'!L97,L59,L64,L66,L70)</f>
        <v>0</v>
      </c>
      <c r="M106" s="266">
        <f>SUM('DCF - Financials'!M61,'DCF - Financials'!M60,'DCF - Financials'!M65,'DCF - Financials'!M68,'DCF - Financials'!M69,'DCF - Financials'!M67,'DCF - Financials'!M97,M59,M64,M66,M70)</f>
        <v>0</v>
      </c>
      <c r="N106" s="266">
        <f>SUM('DCF - Financials'!N61,'DCF - Financials'!N60,'DCF - Financials'!N65,'DCF - Financials'!N68,'DCF - Financials'!N69,'DCF - Financials'!N67,'DCF - Financials'!N97,N59,N64,N66,N70)</f>
        <v>0</v>
      </c>
      <c r="O106" s="266">
        <f>SUM('DCF - Financials'!O61,'DCF - Financials'!O60,'DCF - Financials'!O65,'DCF - Financials'!O68,'DCF - Financials'!O69,'DCF - Financials'!O67,'DCF - Financials'!O97,O59,O64,O66,O70)</f>
        <v>0</v>
      </c>
      <c r="P106" s="266">
        <f>SUM('DCF - Financials'!P61,'DCF - Financials'!P60,'DCF - Financials'!P65,'DCF - Financials'!P68,'DCF - Financials'!P69,'DCF - Financials'!P67,'DCF - Financials'!P97,P59,P64,P66,P70)</f>
        <v>0</v>
      </c>
      <c r="Q106" s="266">
        <f>SUM('DCF - Financials'!Q61,'DCF - Financials'!Q60,'DCF - Financials'!Q65,'DCF - Financials'!Q68,'DCF - Financials'!Q69,'DCF - Financials'!Q67,'DCF - Financials'!Q97,Q59,Q64,Q66,Q70)</f>
        <v>0</v>
      </c>
      <c r="R106" s="266">
        <f>SUM('DCF - Financials'!R61,'DCF - Financials'!R60,'DCF - Financials'!R65,'DCF - Financials'!R68,'DCF - Financials'!R69,'DCF - Financials'!R67,'DCF - Financials'!R97,R59,R64,R66,R70)</f>
        <v>0</v>
      </c>
      <c r="T106" s="260">
        <f>IF(NOT(ISBLANK(B106)), 1, 0)</f>
        <v>1</v>
      </c>
      <c r="U106" s="2">
        <v>1</v>
      </c>
    </row>
    <row r="107" spans="1:37" ht="13.05" customHeight="1">
      <c r="A107" s="198"/>
      <c r="B107" s="141" t="s">
        <v>189</v>
      </c>
      <c r="F107" s="266">
        <f>SUM('DCF - Financials'!F92, 'DCF - Financials'!F94,F86)</f>
        <v>13.800000000000004</v>
      </c>
      <c r="G107" s="266">
        <f>SUM('DCF - Financials'!G92, 'DCF - Financials'!G94,G86)</f>
        <v>4.8999999999999986</v>
      </c>
      <c r="H107" s="266">
        <f>SUM('DCF - Financials'!H92, 'DCF - Financials'!H94,H86)</f>
        <v>4.6000000000000014</v>
      </c>
      <c r="I107" s="266">
        <f>SUM('DCF - Financials'!I92, 'DCF - Financials'!I94,I86)</f>
        <v>35.300000000000004</v>
      </c>
      <c r="J107" s="266">
        <f>SUM('DCF - Financials'!J92, 'DCF - Financials'!J94,J86)</f>
        <v>134.19999999999999</v>
      </c>
      <c r="K107" s="266">
        <f>SUM('DCF - Financials'!K92, 'DCF - Financials'!K94,K86)</f>
        <v>0</v>
      </c>
      <c r="L107" s="266">
        <f>SUM('DCF - Financials'!L92, 'DCF - Financials'!L94,L86)</f>
        <v>0</v>
      </c>
      <c r="M107" s="266">
        <f>SUM('DCF - Financials'!M92, 'DCF - Financials'!M94,M86)</f>
        <v>0</v>
      </c>
      <c r="N107" s="266">
        <f>SUM('DCF - Financials'!N92, 'DCF - Financials'!N94,N86)</f>
        <v>0</v>
      </c>
      <c r="O107" s="266">
        <f>SUM('DCF - Financials'!O92, 'DCF - Financials'!O94,O86)</f>
        <v>0</v>
      </c>
      <c r="P107" s="266">
        <f>SUM('DCF - Financials'!P92, 'DCF - Financials'!P94,P86)</f>
        <v>0</v>
      </c>
      <c r="Q107" s="266">
        <f>SUM('DCF - Financials'!Q92, 'DCF - Financials'!Q94,Q86)</f>
        <v>0</v>
      </c>
      <c r="R107" s="266">
        <f>SUM('DCF - Financials'!R92, 'DCF - Financials'!R94,R86)</f>
        <v>0</v>
      </c>
      <c r="T107" s="260">
        <f>IF(NOT(ISBLANK(B107)), 1, 0)</f>
        <v>1</v>
      </c>
      <c r="U107" s="2">
        <v>1</v>
      </c>
    </row>
    <row r="108" spans="1:37" ht="13.05" customHeight="1">
      <c r="A108" s="198"/>
      <c r="B108" s="141" t="s">
        <v>188</v>
      </c>
      <c r="F108" s="266">
        <f>F38</f>
        <v>0</v>
      </c>
      <c r="G108" s="266">
        <f>G38</f>
        <v>0</v>
      </c>
      <c r="H108" s="266">
        <f>H38</f>
        <v>0</v>
      </c>
      <c r="I108" s="266">
        <f>I38</f>
        <v>0</v>
      </c>
      <c r="J108" s="266">
        <f>J38</f>
        <v>0</v>
      </c>
      <c r="K108" s="266">
        <f>K38</f>
        <v>0</v>
      </c>
      <c r="L108" s="266">
        <f>L38</f>
        <v>0</v>
      </c>
      <c r="M108" s="266">
        <f>M38</f>
        <v>0</v>
      </c>
      <c r="N108" s="266">
        <f>N38</f>
        <v>0</v>
      </c>
      <c r="O108" s="266">
        <f>O38</f>
        <v>0</v>
      </c>
      <c r="P108" s="266">
        <f>P38</f>
        <v>0</v>
      </c>
      <c r="Q108" s="266">
        <f>Q38</f>
        <v>0</v>
      </c>
      <c r="R108" s="266">
        <f>R38</f>
        <v>0</v>
      </c>
      <c r="T108" s="260">
        <f>IF(NOT(ISBLANK(B108)), 1, 0)</f>
        <v>1</v>
      </c>
      <c r="U108" s="2">
        <v>1</v>
      </c>
    </row>
    <row r="109" spans="1:37" ht="13.05" customHeight="1">
      <c r="A109" s="198"/>
      <c r="F109" s="181"/>
      <c r="G109" s="181"/>
      <c r="H109" s="181"/>
      <c r="I109" s="181"/>
      <c r="J109" s="181"/>
      <c r="K109" s="181"/>
      <c r="L109" s="181"/>
      <c r="M109" s="181"/>
      <c r="N109" s="181"/>
      <c r="O109" s="181"/>
      <c r="P109" s="181"/>
      <c r="Q109" s="181"/>
      <c r="R109" s="181"/>
      <c r="T109" s="260">
        <f>IF(NOT(ISBLANK(B109)), 1, 0)</f>
        <v>0</v>
      </c>
      <c r="U109" s="2">
        <v>0</v>
      </c>
    </row>
    <row r="110" spans="1:37" ht="13.05" customHeight="1">
      <c r="A110" s="198"/>
      <c r="B110" s="292" t="s">
        <v>187</v>
      </c>
      <c r="C110" s="291"/>
      <c r="D110" s="291"/>
      <c r="E110" s="291"/>
      <c r="F110" s="291"/>
      <c r="G110" s="291"/>
      <c r="H110" s="291"/>
      <c r="I110" s="291"/>
      <c r="J110" s="291"/>
      <c r="K110" s="291"/>
      <c r="L110" s="291"/>
      <c r="M110" s="291"/>
      <c r="N110" s="291"/>
      <c r="O110" s="291"/>
      <c r="P110" s="291"/>
      <c r="Q110" s="291"/>
      <c r="R110" s="291"/>
      <c r="T110" s="260">
        <f>IF(NOT(ISBLANK(B110)), 1, 0)</f>
        <v>1</v>
      </c>
      <c r="U110" s="2">
        <v>1</v>
      </c>
      <c r="V110" s="198"/>
      <c r="W110" s="198"/>
      <c r="X110" s="198"/>
      <c r="Y110" s="198"/>
      <c r="Z110" s="198"/>
      <c r="AA110" s="198"/>
      <c r="AB110" s="198"/>
      <c r="AC110" s="198"/>
      <c r="AD110" s="198"/>
      <c r="AE110" s="198"/>
      <c r="AF110" s="198"/>
      <c r="AG110" s="198"/>
      <c r="AH110" s="198"/>
      <c r="AI110" s="198"/>
      <c r="AJ110" s="198"/>
      <c r="AK110" s="198"/>
    </row>
    <row r="111" spans="1:37" ht="13.05" customHeight="1">
      <c r="A111" s="198"/>
      <c r="F111" s="257"/>
      <c r="G111" s="257"/>
      <c r="H111" s="257"/>
      <c r="I111" s="256"/>
      <c r="J111" s="256"/>
      <c r="K111" s="290" t="str">
        <f>'DCF - Assumptions'!$K$6</f>
        <v>Projected Fiscal Years Ending December 31</v>
      </c>
      <c r="L111" s="290"/>
      <c r="M111" s="290"/>
      <c r="N111" s="290"/>
      <c r="O111" s="290"/>
      <c r="P111" s="290"/>
      <c r="Q111" s="290"/>
      <c r="R111" s="290"/>
      <c r="T111" s="260">
        <f>IF(NOT(ISBLANK(B111)), 1, 0)</f>
        <v>0</v>
      </c>
      <c r="U111" s="2">
        <v>0</v>
      </c>
    </row>
    <row r="112" spans="1:37" ht="13.05" customHeight="1" thickBot="1">
      <c r="A112" s="198"/>
      <c r="B112" s="179"/>
      <c r="C112" s="179"/>
      <c r="D112" s="179"/>
      <c r="E112" s="179"/>
      <c r="F112" s="289">
        <f>F$8</f>
        <v>2014</v>
      </c>
      <c r="G112" s="289">
        <f>G$8</f>
        <v>2015</v>
      </c>
      <c r="H112" s="289">
        <f>H$8</f>
        <v>2016</v>
      </c>
      <c r="I112" s="289">
        <f>I$8</f>
        <v>2017</v>
      </c>
      <c r="J112" s="289">
        <f>J$8</f>
        <v>2018</v>
      </c>
      <c r="K112" s="289">
        <f>K$8</f>
        <v>2019</v>
      </c>
      <c r="L112" s="289">
        <f>L$8</f>
        <v>2020</v>
      </c>
      <c r="M112" s="289">
        <f>M$8</f>
        <v>2021</v>
      </c>
      <c r="N112" s="289">
        <f>N$8</f>
        <v>2022</v>
      </c>
      <c r="O112" s="289">
        <f>O$8</f>
        <v>2023</v>
      </c>
      <c r="P112" s="289">
        <f>P$8</f>
        <v>2024</v>
      </c>
      <c r="Q112" s="289">
        <f>Q$8</f>
        <v>2025</v>
      </c>
      <c r="R112" s="289">
        <f>R$8</f>
        <v>2026</v>
      </c>
      <c r="T112" s="260">
        <f>IF(NOT(ISBLANK(B112)), 1, 0)</f>
        <v>0</v>
      </c>
      <c r="U112" s="2">
        <v>0</v>
      </c>
    </row>
    <row r="113" spans="1:259" ht="13.05" customHeight="1">
      <c r="A113" s="198"/>
      <c r="B113" s="284" t="s">
        <v>186</v>
      </c>
      <c r="C113" s="198"/>
      <c r="D113" s="198"/>
      <c r="E113" s="198"/>
      <c r="F113" s="198"/>
      <c r="G113" s="198"/>
      <c r="H113" s="266"/>
      <c r="I113" s="266"/>
      <c r="J113" s="272"/>
      <c r="T113" s="260">
        <f>IF(NOT(ISBLANK(B113)), 1, 0)</f>
        <v>1</v>
      </c>
      <c r="U113" s="2">
        <v>1</v>
      </c>
    </row>
    <row r="114" spans="1:259" ht="13.05" customHeight="1">
      <c r="A114" s="198"/>
      <c r="B114" s="288" t="s">
        <v>185</v>
      </c>
      <c r="C114" s="198"/>
      <c r="D114" s="198"/>
      <c r="E114" s="198"/>
      <c r="F114" s="272"/>
      <c r="G114" s="272"/>
      <c r="H114" s="272"/>
      <c r="I114" s="272"/>
      <c r="J114" s="272"/>
      <c r="K114" s="154"/>
      <c r="T114" s="260">
        <f>IF(NOT(ISBLANK(B114)), 1, 0)</f>
        <v>1</v>
      </c>
      <c r="U114" s="2">
        <v>1</v>
      </c>
      <c r="IX114" s="154"/>
    </row>
    <row r="115" spans="1:259" ht="13.05" customHeight="1">
      <c r="A115" s="198"/>
      <c r="B115" s="278" t="s">
        <v>184</v>
      </c>
      <c r="C115" s="198"/>
      <c r="D115" s="198"/>
      <c r="E115" s="198"/>
      <c r="F115" s="277">
        <v>591.9</v>
      </c>
      <c r="G115" s="277">
        <v>1291.8</v>
      </c>
      <c r="H115" s="277">
        <v>859</v>
      </c>
      <c r="I115" s="277">
        <v>2672.9</v>
      </c>
      <c r="J115" s="277">
        <v>1243.4000000000001</v>
      </c>
      <c r="K115" s="279"/>
      <c r="L115" s="279"/>
      <c r="M115" s="279"/>
      <c r="N115" s="279"/>
      <c r="O115" s="279"/>
      <c r="P115" s="279"/>
      <c r="Q115" s="279"/>
      <c r="R115" s="279"/>
      <c r="T115" s="260">
        <f>IF(NOT(ISBLANK(B115)), 1, 0)</f>
        <v>1</v>
      </c>
      <c r="U115" s="2">
        <v>1</v>
      </c>
      <c r="IX115" s="154"/>
    </row>
    <row r="116" spans="1:259" ht="13.05" customHeight="1">
      <c r="A116" s="198"/>
      <c r="B116" s="278" t="s">
        <v>183</v>
      </c>
      <c r="C116" s="198"/>
      <c r="D116" s="198"/>
      <c r="E116" s="198"/>
      <c r="F116" s="276">
        <v>276.7</v>
      </c>
      <c r="G116" s="276">
        <v>234</v>
      </c>
      <c r="H116" s="276">
        <v>460.4</v>
      </c>
      <c r="I116" s="276">
        <v>410.7</v>
      </c>
      <c r="J116" s="276">
        <v>6.6</v>
      </c>
      <c r="K116" s="266">
        <f>J116</f>
        <v>6.6</v>
      </c>
      <c r="L116" s="266">
        <f>K116</f>
        <v>6.6</v>
      </c>
      <c r="M116" s="266">
        <f>L116</f>
        <v>6.6</v>
      </c>
      <c r="N116" s="266">
        <f>M116</f>
        <v>6.6</v>
      </c>
      <c r="O116" s="266">
        <f>N116</f>
        <v>6.6</v>
      </c>
      <c r="P116" s="266">
        <f>O116</f>
        <v>6.6</v>
      </c>
      <c r="Q116" s="266">
        <f>P116</f>
        <v>6.6</v>
      </c>
      <c r="R116" s="266">
        <f>Q116</f>
        <v>6.6</v>
      </c>
      <c r="T116" s="260">
        <f>IF(NOT(ISBLANK(B116)), 1, 0)</f>
        <v>1</v>
      </c>
      <c r="U116" s="2">
        <v>1</v>
      </c>
      <c r="IX116" s="154"/>
    </row>
    <row r="117" spans="1:259" ht="13.05" customHeight="1">
      <c r="A117" s="198"/>
      <c r="B117" s="278" t="s">
        <v>108</v>
      </c>
      <c r="C117" s="198"/>
      <c r="D117" s="198"/>
      <c r="E117" s="198"/>
      <c r="F117" s="276">
        <v>198.6</v>
      </c>
      <c r="G117" s="276">
        <v>219.5</v>
      </c>
      <c r="H117" s="276">
        <v>245.2</v>
      </c>
      <c r="I117" s="276">
        <v>268</v>
      </c>
      <c r="J117" s="276">
        <v>314.10000000000002</v>
      </c>
      <c r="K117" s="283"/>
      <c r="L117" s="283"/>
      <c r="M117" s="283"/>
      <c r="N117" s="283"/>
      <c r="O117" s="283"/>
      <c r="P117" s="283"/>
      <c r="Q117" s="283"/>
      <c r="R117" s="283"/>
      <c r="T117" s="260">
        <f>IF(NOT(ISBLANK(B117)), 1, 0)</f>
        <v>1</v>
      </c>
      <c r="U117" s="2">
        <v>1</v>
      </c>
      <c r="IX117" s="154"/>
    </row>
    <row r="118" spans="1:259" ht="13.05" customHeight="1">
      <c r="A118" s="198"/>
      <c r="B118" s="278" t="s">
        <v>182</v>
      </c>
      <c r="C118" s="198"/>
      <c r="D118" s="198"/>
      <c r="E118" s="198"/>
      <c r="F118" s="276">
        <v>526.20000000000005</v>
      </c>
      <c r="G118" s="276">
        <v>485.1</v>
      </c>
      <c r="H118" s="276">
        <v>459.2</v>
      </c>
      <c r="I118" s="276">
        <v>469.7</v>
      </c>
      <c r="J118" s="276">
        <v>673.8</v>
      </c>
      <c r="K118" s="283"/>
      <c r="L118" s="283"/>
      <c r="M118" s="283"/>
      <c r="N118" s="283"/>
      <c r="O118" s="283"/>
      <c r="P118" s="283"/>
      <c r="Q118" s="283"/>
      <c r="R118" s="283"/>
      <c r="T118" s="260">
        <f>IF(NOT(ISBLANK(B118)), 1, 0)</f>
        <v>1</v>
      </c>
      <c r="U118" s="2">
        <v>1</v>
      </c>
      <c r="IX118" s="154"/>
    </row>
    <row r="119" spans="1:259" ht="13.05" customHeight="1">
      <c r="A119" s="198"/>
      <c r="B119" s="278" t="s">
        <v>106</v>
      </c>
      <c r="C119" s="198"/>
      <c r="D119" s="198"/>
      <c r="E119" s="198"/>
      <c r="F119" s="276">
        <v>261.8</v>
      </c>
      <c r="G119" s="276">
        <v>276.10000000000002</v>
      </c>
      <c r="H119" s="276">
        <v>149.1</v>
      </c>
      <c r="I119" s="276">
        <v>132</v>
      </c>
      <c r="J119" s="276">
        <v>194.7</v>
      </c>
      <c r="K119" s="283"/>
      <c r="L119" s="283"/>
      <c r="M119" s="283"/>
      <c r="N119" s="283"/>
      <c r="O119" s="283"/>
      <c r="P119" s="283"/>
      <c r="Q119" s="283"/>
      <c r="R119" s="283"/>
      <c r="T119" s="260">
        <f>IF(NOT(ISBLANK(B119)), 1, 0)</f>
        <v>1</v>
      </c>
      <c r="U119" s="2">
        <v>1</v>
      </c>
      <c r="IX119" s="154"/>
    </row>
    <row r="120" spans="1:259" ht="13.05" customHeight="1">
      <c r="A120" s="198"/>
      <c r="B120" s="199" t="s">
        <v>181</v>
      </c>
      <c r="C120" s="199"/>
      <c r="D120" s="199"/>
      <c r="E120" s="199"/>
      <c r="F120" s="282">
        <f>SUM(F115:F119)</f>
        <v>1855.1999999999998</v>
      </c>
      <c r="G120" s="282">
        <f>SUM(G115:G119)</f>
        <v>2506.5</v>
      </c>
      <c r="H120" s="282">
        <f>SUM(H115:H119)</f>
        <v>2172.9</v>
      </c>
      <c r="I120" s="282">
        <f>SUM(I115:I119)</f>
        <v>3953.2999999999997</v>
      </c>
      <c r="J120" s="282">
        <f>SUM(J115:J119)</f>
        <v>2432.5999999999995</v>
      </c>
      <c r="K120" s="281"/>
      <c r="L120" s="281"/>
      <c r="M120" s="281"/>
      <c r="N120" s="281"/>
      <c r="O120" s="281"/>
      <c r="P120" s="281"/>
      <c r="Q120" s="281"/>
      <c r="R120" s="281"/>
      <c r="T120" s="260">
        <f>IF(NOT(ISBLANK(B120)), 1, 0)</f>
        <v>1</v>
      </c>
      <c r="U120" s="2">
        <v>1</v>
      </c>
      <c r="IX120" s="154"/>
    </row>
    <row r="121" spans="1:259" ht="13.05" customHeight="1">
      <c r="A121" s="198"/>
      <c r="B121" s="198"/>
      <c r="C121" s="198"/>
      <c r="D121" s="198"/>
      <c r="E121" s="198"/>
      <c r="F121" s="285"/>
      <c r="G121" s="285"/>
      <c r="H121" s="285"/>
      <c r="I121" s="285"/>
      <c r="J121" s="285"/>
      <c r="K121" s="285"/>
      <c r="L121" s="285"/>
      <c r="M121" s="285"/>
      <c r="N121" s="285"/>
      <c r="O121" s="285"/>
      <c r="P121" s="285"/>
      <c r="Q121" s="285"/>
      <c r="R121" s="285"/>
      <c r="T121" s="260">
        <f>IF(NOT(ISBLANK(B121)), 1, 0)</f>
        <v>0</v>
      </c>
      <c r="U121" s="2">
        <v>0</v>
      </c>
      <c r="IX121" s="154"/>
    </row>
    <row r="122" spans="1:259" ht="13.05" customHeight="1">
      <c r="A122" s="198"/>
      <c r="B122" s="198" t="s">
        <v>180</v>
      </c>
      <c r="C122" s="198"/>
      <c r="D122" s="198"/>
      <c r="E122" s="198"/>
      <c r="F122" s="285">
        <v>713.9</v>
      </c>
      <c r="G122" s="285">
        <v>732.6</v>
      </c>
      <c r="H122" s="285">
        <v>919.5</v>
      </c>
      <c r="I122" s="285">
        <v>691.4</v>
      </c>
      <c r="J122" s="285">
        <v>885.4</v>
      </c>
      <c r="K122" s="286"/>
      <c r="L122" s="286"/>
      <c r="M122" s="286"/>
      <c r="N122" s="286"/>
      <c r="O122" s="286"/>
      <c r="P122" s="286"/>
      <c r="Q122" s="286"/>
      <c r="R122" s="286"/>
      <c r="T122" s="260">
        <f>IF(NOT(ISBLANK(B122)), 1, 0)</f>
        <v>1</v>
      </c>
      <c r="U122" s="2">
        <v>1</v>
      </c>
      <c r="IX122" s="154"/>
    </row>
    <row r="123" spans="1:259" ht="13.05" customHeight="1">
      <c r="A123" s="198"/>
      <c r="B123" s="198" t="s">
        <v>179</v>
      </c>
      <c r="C123" s="198"/>
      <c r="D123" s="198"/>
      <c r="E123" s="198"/>
      <c r="F123" s="285">
        <v>484.5</v>
      </c>
      <c r="G123" s="285">
        <v>406</v>
      </c>
      <c r="H123" s="285">
        <v>558.6</v>
      </c>
      <c r="I123" s="285">
        <v>75.099999999999994</v>
      </c>
      <c r="J123" s="285">
        <v>0</v>
      </c>
      <c r="K123" s="287">
        <v>0</v>
      </c>
      <c r="L123" s="287">
        <v>0</v>
      </c>
      <c r="M123" s="287">
        <v>0</v>
      </c>
      <c r="N123" s="287">
        <v>0</v>
      </c>
      <c r="O123" s="287">
        <v>0</v>
      </c>
      <c r="P123" s="287">
        <v>0</v>
      </c>
      <c r="Q123" s="287">
        <v>0</v>
      </c>
      <c r="R123" s="287">
        <v>0</v>
      </c>
      <c r="T123" s="260">
        <f>IF(NOT(ISBLANK(B123)), 1, 0)</f>
        <v>1</v>
      </c>
      <c r="U123" s="2">
        <v>1</v>
      </c>
      <c r="IX123" s="154"/>
    </row>
    <row r="124" spans="1:259" ht="13.05" customHeight="1">
      <c r="A124" s="198"/>
      <c r="B124" s="198" t="s">
        <v>178</v>
      </c>
      <c r="C124" s="198"/>
      <c r="D124" s="198"/>
      <c r="E124" s="198"/>
      <c r="F124" s="285">
        <v>361.4</v>
      </c>
      <c r="G124" s="285">
        <v>434.2</v>
      </c>
      <c r="H124" s="285">
        <v>502.4</v>
      </c>
      <c r="I124" s="285">
        <v>480.5</v>
      </c>
      <c r="J124" s="285">
        <v>1484.3</v>
      </c>
      <c r="K124" s="287">
        <f>J124</f>
        <v>1484.3</v>
      </c>
      <c r="L124" s="287">
        <f>K124</f>
        <v>1484.3</v>
      </c>
      <c r="M124" s="287">
        <f>L124</f>
        <v>1484.3</v>
      </c>
      <c r="N124" s="287">
        <f>M124</f>
        <v>1484.3</v>
      </c>
      <c r="O124" s="287">
        <f>N124</f>
        <v>1484.3</v>
      </c>
      <c r="P124" s="287">
        <f>O124</f>
        <v>1484.3</v>
      </c>
      <c r="Q124" s="287">
        <f>P124</f>
        <v>1484.3</v>
      </c>
      <c r="R124" s="287">
        <f>Q124</f>
        <v>1484.3</v>
      </c>
      <c r="T124" s="260">
        <f>IF(NOT(ISBLANK(B124)), 1, 0)</f>
        <v>1</v>
      </c>
      <c r="U124" s="2">
        <v>1</v>
      </c>
      <c r="IX124" s="154"/>
    </row>
    <row r="125" spans="1:259" ht="13.05" customHeight="1">
      <c r="A125" s="198"/>
      <c r="B125" s="198" t="s">
        <v>177</v>
      </c>
      <c r="C125" s="198"/>
      <c r="D125" s="198"/>
      <c r="E125" s="198"/>
      <c r="F125" s="285">
        <v>9.8000000000000007</v>
      </c>
      <c r="G125" s="285">
        <v>359.9</v>
      </c>
      <c r="H125" s="285">
        <v>346.8</v>
      </c>
      <c r="I125" s="285">
        <v>340.8</v>
      </c>
      <c r="J125" s="285">
        <v>1732.9</v>
      </c>
      <c r="K125" s="154">
        <f>J125</f>
        <v>1732.9</v>
      </c>
      <c r="L125" s="154">
        <f>K125</f>
        <v>1732.9</v>
      </c>
      <c r="M125" s="154">
        <f>L125</f>
        <v>1732.9</v>
      </c>
      <c r="N125" s="154">
        <f>M125</f>
        <v>1732.9</v>
      </c>
      <c r="O125" s="154">
        <f>N125</f>
        <v>1732.9</v>
      </c>
      <c r="P125" s="154">
        <f>O125</f>
        <v>1732.9</v>
      </c>
      <c r="Q125" s="154">
        <f>P125</f>
        <v>1732.9</v>
      </c>
      <c r="R125" s="154">
        <f>Q125</f>
        <v>1732.9</v>
      </c>
      <c r="T125" s="260">
        <f>IF(NOT(ISBLANK(B125)), 1, 0)</f>
        <v>1</v>
      </c>
      <c r="U125" s="2">
        <v>1</v>
      </c>
      <c r="IX125" s="154"/>
    </row>
    <row r="126" spans="1:259" ht="13.05" customHeight="1">
      <c r="A126" s="198"/>
      <c r="B126" s="198" t="s">
        <v>176</v>
      </c>
      <c r="C126" s="198"/>
      <c r="D126" s="198"/>
      <c r="E126" s="198"/>
      <c r="F126" s="285">
        <v>111.6</v>
      </c>
      <c r="G126" s="285">
        <v>115.8</v>
      </c>
      <c r="H126" s="285">
        <v>248.8</v>
      </c>
      <c r="I126" s="285">
        <v>170.5</v>
      </c>
      <c r="J126" s="285">
        <v>24.3</v>
      </c>
      <c r="K126" s="154">
        <f>J126</f>
        <v>24.3</v>
      </c>
      <c r="L126" s="154">
        <f>K126</f>
        <v>24.3</v>
      </c>
      <c r="M126" s="154">
        <f>L126</f>
        <v>24.3</v>
      </c>
      <c r="N126" s="154">
        <f>M126</f>
        <v>24.3</v>
      </c>
      <c r="O126" s="154">
        <f>N126</f>
        <v>24.3</v>
      </c>
      <c r="P126" s="154">
        <f>O126</f>
        <v>24.3</v>
      </c>
      <c r="Q126" s="154">
        <f>P126</f>
        <v>24.3</v>
      </c>
      <c r="R126" s="154">
        <f>Q126</f>
        <v>24.3</v>
      </c>
      <c r="T126" s="260">
        <f>IF(NOT(ISBLANK(B126)), 1, 0)</f>
        <v>1</v>
      </c>
      <c r="U126" s="2">
        <v>1</v>
      </c>
      <c r="IX126" s="154"/>
    </row>
    <row r="127" spans="1:259" ht="13.05" customHeight="1">
      <c r="A127" s="198"/>
      <c r="B127" s="198" t="s">
        <v>105</v>
      </c>
      <c r="C127" s="198"/>
      <c r="D127" s="198"/>
      <c r="E127" s="198"/>
      <c r="F127" s="285">
        <v>126.7</v>
      </c>
      <c r="G127" s="285">
        <v>111.9</v>
      </c>
      <c r="H127" s="285">
        <v>143.69999999999999</v>
      </c>
      <c r="I127" s="285">
        <v>120</v>
      </c>
      <c r="J127" s="285">
        <v>118.8</v>
      </c>
      <c r="K127" s="286"/>
      <c r="L127" s="286"/>
      <c r="M127" s="286"/>
      <c r="N127" s="286"/>
      <c r="O127" s="286"/>
      <c r="P127" s="286"/>
      <c r="Q127" s="286"/>
      <c r="R127" s="286"/>
      <c r="T127" s="260">
        <f>IF(NOT(ISBLANK(B127)), 1, 0)</f>
        <v>1</v>
      </c>
      <c r="U127" s="2">
        <v>1</v>
      </c>
      <c r="IX127" s="154"/>
    </row>
    <row r="128" spans="1:259" ht="13.05" customHeight="1">
      <c r="A128" s="198"/>
      <c r="B128" s="199" t="s">
        <v>175</v>
      </c>
      <c r="C128" s="199"/>
      <c r="D128" s="199"/>
      <c r="E128" s="199"/>
      <c r="F128" s="172">
        <f>SUM(F115:F119,F122:F127)</f>
        <v>3663.1</v>
      </c>
      <c r="G128" s="172">
        <f>SUM(G115:G119,G122:G127)</f>
        <v>4666.8999999999996</v>
      </c>
      <c r="H128" s="172">
        <f>SUM(H115:H119,H122:H127)</f>
        <v>4892.7</v>
      </c>
      <c r="I128" s="172">
        <f>SUM(I115:I119,I122:I127)</f>
        <v>5831.6</v>
      </c>
      <c r="J128" s="172">
        <f>SUM(J115:J119,J122:J127)</f>
        <v>6678.2999999999993</v>
      </c>
      <c r="K128" s="281"/>
      <c r="L128" s="281"/>
      <c r="M128" s="281"/>
      <c r="N128" s="281"/>
      <c r="O128" s="281"/>
      <c r="P128" s="281"/>
      <c r="Q128" s="281"/>
      <c r="R128" s="281"/>
      <c r="T128" s="260">
        <f>IF(NOT(ISBLANK(B128)), 1, 0)</f>
        <v>1</v>
      </c>
      <c r="U128" s="2">
        <v>1</v>
      </c>
      <c r="IX128" s="154"/>
      <c r="IY128" s="154"/>
    </row>
    <row r="129" spans="1:259" ht="13.05" customHeight="1">
      <c r="A129" s="198"/>
      <c r="B129" s="198"/>
      <c r="C129" s="198"/>
      <c r="D129" s="198"/>
      <c r="E129" s="198"/>
      <c r="F129" s="285"/>
      <c r="G129" s="285"/>
      <c r="H129" s="285"/>
      <c r="I129" s="285"/>
      <c r="J129" s="285"/>
      <c r="K129" s="285"/>
      <c r="L129" s="285"/>
      <c r="M129" s="285"/>
      <c r="N129" s="285"/>
      <c r="O129" s="285"/>
      <c r="P129" s="285"/>
      <c r="Q129" s="285"/>
      <c r="R129" s="285"/>
      <c r="T129" s="260">
        <f>IF(NOT(ISBLANK(B129)), 1, 0)</f>
        <v>0</v>
      </c>
      <c r="U129" s="2">
        <v>0</v>
      </c>
      <c r="IX129" s="154"/>
    </row>
    <row r="130" spans="1:259" ht="13.05" customHeight="1">
      <c r="A130" s="198"/>
      <c r="B130" s="284" t="s">
        <v>174</v>
      </c>
      <c r="C130" s="198"/>
      <c r="D130" s="198"/>
      <c r="E130" s="198"/>
      <c r="F130" s="266"/>
      <c r="G130" s="266"/>
      <c r="H130" s="266"/>
      <c r="I130" s="266"/>
      <c r="J130" s="266"/>
      <c r="K130" s="266"/>
      <c r="L130" s="266"/>
      <c r="M130" s="266"/>
      <c r="N130" s="266"/>
      <c r="O130" s="266"/>
      <c r="P130" s="266"/>
      <c r="Q130" s="266"/>
      <c r="R130" s="266"/>
      <c r="T130" s="260">
        <f>IF(NOT(ISBLANK(B130)), 1, 0)</f>
        <v>1</v>
      </c>
      <c r="U130" s="2">
        <v>1</v>
      </c>
      <c r="IX130" s="154"/>
    </row>
    <row r="131" spans="1:259" ht="13.05" customHeight="1">
      <c r="A131" s="198"/>
      <c r="B131" s="278" t="s">
        <v>104</v>
      </c>
      <c r="C131" s="198"/>
      <c r="D131" s="198"/>
      <c r="E131" s="198"/>
      <c r="F131" s="277">
        <v>153.9</v>
      </c>
      <c r="G131" s="277">
        <v>222.8</v>
      </c>
      <c r="H131" s="277">
        <v>186.7</v>
      </c>
      <c r="I131" s="277">
        <v>194.6</v>
      </c>
      <c r="J131" s="277">
        <v>264.3</v>
      </c>
      <c r="K131" s="283"/>
      <c r="L131" s="283"/>
      <c r="M131" s="283"/>
      <c r="N131" s="283"/>
      <c r="O131" s="283"/>
      <c r="P131" s="283"/>
      <c r="Q131" s="283"/>
      <c r="R131" s="283"/>
      <c r="T131" s="260">
        <f>IF(NOT(ISBLANK(B131)), 1, 0)</f>
        <v>1</v>
      </c>
      <c r="U131" s="2">
        <v>1</v>
      </c>
      <c r="IX131" s="154"/>
    </row>
    <row r="132" spans="1:259" ht="13.05" customHeight="1">
      <c r="A132" s="198"/>
      <c r="B132" s="278" t="s">
        <v>103</v>
      </c>
      <c r="C132" s="198"/>
      <c r="D132" s="198"/>
      <c r="E132" s="198"/>
      <c r="F132" s="277">
        <v>518.70000000000005</v>
      </c>
      <c r="G132" s="277">
        <v>600.6</v>
      </c>
      <c r="H132" s="277">
        <v>625</v>
      </c>
      <c r="I132" s="277">
        <v>559.20000000000005</v>
      </c>
      <c r="J132" s="277">
        <v>673.2</v>
      </c>
      <c r="K132" s="283"/>
      <c r="L132" s="283"/>
      <c r="M132" s="283"/>
      <c r="N132" s="283"/>
      <c r="O132" s="283"/>
      <c r="P132" s="283"/>
      <c r="Q132" s="283"/>
      <c r="R132" s="283"/>
      <c r="T132" s="260">
        <f>IF(NOT(ISBLANK(B132)), 1, 0)</f>
        <v>1</v>
      </c>
      <c r="U132" s="2">
        <v>1</v>
      </c>
      <c r="IX132" s="154"/>
    </row>
    <row r="133" spans="1:259" ht="13.05" customHeight="1">
      <c r="A133" s="198"/>
      <c r="B133" s="199" t="s">
        <v>173</v>
      </c>
      <c r="C133" s="199"/>
      <c r="D133" s="199"/>
      <c r="E133" s="199"/>
      <c r="F133" s="282">
        <f>SUM(F131:F132)</f>
        <v>672.6</v>
      </c>
      <c r="G133" s="282">
        <f>SUM(G131:G132)</f>
        <v>823.40000000000009</v>
      </c>
      <c r="H133" s="282">
        <f>SUM(H131:H132)</f>
        <v>811.7</v>
      </c>
      <c r="I133" s="282">
        <f>SUM(I131:I132)</f>
        <v>753.80000000000007</v>
      </c>
      <c r="J133" s="282">
        <f>SUM(J131:J132)</f>
        <v>937.5</v>
      </c>
      <c r="K133" s="281"/>
      <c r="L133" s="281"/>
      <c r="M133" s="281"/>
      <c r="N133" s="281"/>
      <c r="O133" s="281"/>
      <c r="P133" s="281"/>
      <c r="Q133" s="281"/>
      <c r="R133" s="281"/>
      <c r="T133" s="260">
        <f>IF(NOT(ISBLANK(B133)), 1, 0)</f>
        <v>1</v>
      </c>
      <c r="U133" s="2">
        <v>1</v>
      </c>
      <c r="IX133" s="154"/>
    </row>
    <row r="134" spans="1:259" s="1" customFormat="1" ht="13.05" customHeight="1">
      <c r="A134" s="198"/>
      <c r="F134" s="280"/>
      <c r="G134" s="280"/>
      <c r="H134" s="280"/>
      <c r="I134" s="280"/>
      <c r="J134" s="280"/>
      <c r="K134" s="280"/>
      <c r="L134" s="280"/>
      <c r="M134" s="280"/>
      <c r="N134" s="280"/>
      <c r="O134" s="280"/>
      <c r="P134" s="280"/>
      <c r="Q134" s="280"/>
      <c r="R134" s="280"/>
      <c r="S134" s="141"/>
      <c r="T134" s="260">
        <f>IF(NOT(ISBLANK(B134)), 1, 0)</f>
        <v>0</v>
      </c>
      <c r="U134" s="2">
        <v>0</v>
      </c>
      <c r="IX134" s="154"/>
    </row>
    <row r="135" spans="1:259" ht="13.05" customHeight="1">
      <c r="A135" s="198"/>
      <c r="B135" s="198" t="s">
        <v>172</v>
      </c>
      <c r="C135" s="198"/>
      <c r="D135" s="198"/>
      <c r="E135" s="198"/>
      <c r="F135" s="276">
        <v>140.5</v>
      </c>
      <c r="G135" s="276">
        <v>890.4</v>
      </c>
      <c r="H135" s="276">
        <v>876.2</v>
      </c>
      <c r="I135" s="276">
        <v>1579.5</v>
      </c>
      <c r="J135" s="276">
        <v>1600.6000000000001</v>
      </c>
      <c r="K135" s="279"/>
      <c r="L135" s="279"/>
      <c r="M135" s="279"/>
      <c r="N135" s="279"/>
      <c r="O135" s="279"/>
      <c r="P135" s="279"/>
      <c r="Q135" s="279"/>
      <c r="R135" s="279"/>
      <c r="T135" s="260">
        <f>IF(NOT(ISBLANK(B135)), 1, 0)</f>
        <v>1</v>
      </c>
      <c r="U135" s="2">
        <v>1</v>
      </c>
      <c r="IX135" s="154"/>
    </row>
    <row r="136" spans="1:259" ht="13.05" customHeight="1">
      <c r="A136" s="198"/>
      <c r="B136" s="198" t="s">
        <v>171</v>
      </c>
      <c r="C136" s="198"/>
      <c r="D136" s="198"/>
      <c r="E136" s="198"/>
      <c r="F136" s="276">
        <v>0</v>
      </c>
      <c r="G136" s="276">
        <v>0</v>
      </c>
      <c r="H136" s="276">
        <v>0</v>
      </c>
      <c r="I136" s="276">
        <v>0</v>
      </c>
      <c r="J136" s="276">
        <v>0</v>
      </c>
      <c r="K136" s="279"/>
      <c r="L136" s="279"/>
      <c r="M136" s="279"/>
      <c r="N136" s="279"/>
      <c r="O136" s="279"/>
      <c r="P136" s="279"/>
      <c r="Q136" s="279"/>
      <c r="R136" s="279"/>
      <c r="T136" s="260">
        <f>IF(NOT(ISBLANK(B136)), 1, 0)</f>
        <v>1</v>
      </c>
      <c r="U136" s="2">
        <v>1</v>
      </c>
      <c r="IX136" s="154"/>
    </row>
    <row r="137" spans="1:259" ht="13.05" customHeight="1">
      <c r="A137" s="198"/>
      <c r="B137" s="278" t="s">
        <v>170</v>
      </c>
      <c r="C137" s="198"/>
      <c r="D137" s="198"/>
      <c r="E137" s="198"/>
      <c r="F137" s="277">
        <v>0</v>
      </c>
      <c r="G137" s="277">
        <v>0</v>
      </c>
      <c r="H137" s="277">
        <v>0</v>
      </c>
      <c r="I137" s="277">
        <v>63.3</v>
      </c>
      <c r="J137" s="277">
        <v>206.2</v>
      </c>
      <c r="K137" s="266">
        <f>J137</f>
        <v>206.2</v>
      </c>
      <c r="L137" s="266">
        <f>K137</f>
        <v>206.2</v>
      </c>
      <c r="M137" s="266">
        <f>L137</f>
        <v>206.2</v>
      </c>
      <c r="N137" s="266">
        <f>M137</f>
        <v>206.2</v>
      </c>
      <c r="O137" s="266">
        <f>N137</f>
        <v>206.2</v>
      </c>
      <c r="P137" s="266">
        <f>O137</f>
        <v>206.2</v>
      </c>
      <c r="Q137" s="266">
        <f>P137</f>
        <v>206.2</v>
      </c>
      <c r="R137" s="266">
        <f>Q137</f>
        <v>206.2</v>
      </c>
      <c r="T137" s="260">
        <f>IF(NOT(ISBLANK(B137)), 1, 0)</f>
        <v>1</v>
      </c>
      <c r="U137" s="2">
        <v>1</v>
      </c>
      <c r="IX137" s="154"/>
    </row>
    <row r="138" spans="1:259" ht="13.05" customHeight="1">
      <c r="A138" s="198"/>
      <c r="B138" s="278" t="s">
        <v>169</v>
      </c>
      <c r="C138" s="198"/>
      <c r="D138" s="198"/>
      <c r="E138" s="198"/>
      <c r="F138" s="277">
        <v>0</v>
      </c>
      <c r="G138" s="277">
        <v>0</v>
      </c>
      <c r="H138" s="277">
        <v>0</v>
      </c>
      <c r="I138" s="277">
        <v>0</v>
      </c>
      <c r="J138" s="277">
        <v>222.4</v>
      </c>
      <c r="K138" s="266">
        <f>J138</f>
        <v>222.4</v>
      </c>
      <c r="L138" s="266">
        <f>K138</f>
        <v>222.4</v>
      </c>
      <c r="M138" s="266">
        <f>L138</f>
        <v>222.4</v>
      </c>
      <c r="N138" s="266">
        <f>M138</f>
        <v>222.4</v>
      </c>
      <c r="O138" s="266">
        <f>N138</f>
        <v>222.4</v>
      </c>
      <c r="P138" s="266">
        <f>O138</f>
        <v>222.4</v>
      </c>
      <c r="Q138" s="266">
        <f>P138</f>
        <v>222.4</v>
      </c>
      <c r="R138" s="266">
        <f>Q138</f>
        <v>222.4</v>
      </c>
      <c r="T138" s="260">
        <f>IF(NOT(ISBLANK(B138)), 1, 0)</f>
        <v>1</v>
      </c>
      <c r="U138" s="2">
        <v>1</v>
      </c>
      <c r="IX138" s="154"/>
    </row>
    <row r="139" spans="1:259" ht="13.05" customHeight="1">
      <c r="A139" s="198"/>
      <c r="B139" s="198" t="s">
        <v>102</v>
      </c>
      <c r="C139" s="198"/>
      <c r="D139" s="198"/>
      <c r="E139" s="198"/>
      <c r="F139" s="276">
        <v>429.4</v>
      </c>
      <c r="G139" s="276">
        <v>463.2</v>
      </c>
      <c r="H139" s="276">
        <v>521.9</v>
      </c>
      <c r="I139" s="276">
        <v>433.1</v>
      </c>
      <c r="J139" s="276">
        <v>467</v>
      </c>
      <c r="K139" s="275"/>
      <c r="L139" s="275"/>
      <c r="M139" s="275"/>
      <c r="N139" s="275"/>
      <c r="O139" s="275"/>
      <c r="P139" s="275"/>
      <c r="Q139" s="275"/>
      <c r="R139" s="275"/>
      <c r="T139" s="260">
        <f>IF(NOT(ISBLANK(B139)), 1, 0)</f>
        <v>1</v>
      </c>
      <c r="U139" s="2">
        <v>1</v>
      </c>
      <c r="IX139" s="154"/>
    </row>
    <row r="140" spans="1:259" ht="13.05" customHeight="1">
      <c r="A140" s="198"/>
      <c r="B140" s="199" t="s">
        <v>168</v>
      </c>
      <c r="C140" s="199"/>
      <c r="D140" s="199"/>
      <c r="E140" s="199"/>
      <c r="F140" s="274">
        <f>SUM(F135:F139,F133)</f>
        <v>1242.5</v>
      </c>
      <c r="G140" s="274">
        <f>SUM(G135:G139,G133)</f>
        <v>2177</v>
      </c>
      <c r="H140" s="274">
        <f>SUM(H135:H139,H133)</f>
        <v>2209.8000000000002</v>
      </c>
      <c r="I140" s="274">
        <f>SUM(I135:I139,I133)</f>
        <v>2829.7000000000003</v>
      </c>
      <c r="J140" s="274">
        <f>SUM(J135:J139,J133)</f>
        <v>3433.7000000000003</v>
      </c>
      <c r="K140" s="273"/>
      <c r="L140" s="273"/>
      <c r="M140" s="273"/>
      <c r="N140" s="273"/>
      <c r="O140" s="273"/>
      <c r="P140" s="273"/>
      <c r="Q140" s="273"/>
      <c r="R140" s="273"/>
      <c r="T140" s="260">
        <f>IF(NOT(ISBLANK(B140)), 1, 0)</f>
        <v>1</v>
      </c>
      <c r="U140" s="2">
        <v>1</v>
      </c>
      <c r="IX140" s="154"/>
    </row>
    <row r="141" spans="1:259" ht="13.05" customHeight="1">
      <c r="A141" s="198"/>
      <c r="B141" s="198"/>
      <c r="C141" s="198"/>
      <c r="D141" s="198"/>
      <c r="E141" s="198"/>
      <c r="F141" s="266"/>
      <c r="G141" s="266"/>
      <c r="H141" s="266"/>
      <c r="I141" s="266"/>
      <c r="J141" s="266"/>
      <c r="K141" s="266"/>
      <c r="L141" s="266"/>
      <c r="M141" s="266"/>
      <c r="N141" s="266"/>
      <c r="O141" s="266"/>
      <c r="P141" s="266"/>
      <c r="Q141" s="266"/>
      <c r="R141" s="266"/>
      <c r="T141" s="260">
        <f>IF(NOT(ISBLANK(B141)), 1, 0)</f>
        <v>0</v>
      </c>
      <c r="U141" s="2">
        <v>0</v>
      </c>
      <c r="IX141" s="1"/>
    </row>
    <row r="142" spans="1:259" ht="13.05" customHeight="1">
      <c r="B142" s="198" t="s">
        <v>167</v>
      </c>
      <c r="C142" s="198"/>
      <c r="D142" s="198"/>
      <c r="E142" s="198"/>
      <c r="F142" s="272">
        <v>2648.7999999999997</v>
      </c>
      <c r="G142" s="272">
        <v>2757.2000000000003</v>
      </c>
      <c r="H142" s="272">
        <v>2859.9</v>
      </c>
      <c r="I142" s="272">
        <v>2981.1000000000004</v>
      </c>
      <c r="J142" s="272">
        <v>3208.4</v>
      </c>
      <c r="K142" s="271"/>
      <c r="L142" s="271"/>
      <c r="M142" s="271"/>
      <c r="N142" s="271"/>
      <c r="O142" s="271"/>
      <c r="P142" s="271"/>
      <c r="Q142" s="271"/>
      <c r="R142" s="271"/>
      <c r="T142" s="260">
        <f>IF(NOT(ISBLANK(B142)), 1, 0)</f>
        <v>1</v>
      </c>
      <c r="U142" s="2">
        <v>1</v>
      </c>
      <c r="IX142" s="154"/>
    </row>
    <row r="143" spans="1:259" ht="13.05" customHeight="1">
      <c r="B143" s="198" t="s">
        <v>166</v>
      </c>
      <c r="C143" s="198"/>
      <c r="D143" s="198"/>
      <c r="E143" s="198"/>
      <c r="F143" s="272">
        <v>-8.6999999999999993</v>
      </c>
      <c r="G143" s="272">
        <v>-77.7</v>
      </c>
      <c r="H143" s="272">
        <v>-72.900000000000006</v>
      </c>
      <c r="I143" s="272">
        <v>-86.9</v>
      </c>
      <c r="J143" s="272">
        <v>-82.8</v>
      </c>
      <c r="K143" s="154">
        <f>J143</f>
        <v>-82.8</v>
      </c>
      <c r="L143" s="154">
        <f>K143</f>
        <v>-82.8</v>
      </c>
      <c r="M143" s="154">
        <f>L143</f>
        <v>-82.8</v>
      </c>
      <c r="N143" s="154">
        <f>M143</f>
        <v>-82.8</v>
      </c>
      <c r="O143" s="154">
        <f>N143</f>
        <v>-82.8</v>
      </c>
      <c r="P143" s="154">
        <f>O143</f>
        <v>-82.8</v>
      </c>
      <c r="Q143" s="154">
        <f>P143</f>
        <v>-82.8</v>
      </c>
      <c r="R143" s="154">
        <f>Q143</f>
        <v>-82.8</v>
      </c>
      <c r="T143" s="260">
        <f>IF(NOT(ISBLANK(B143)), 1, 0)</f>
        <v>1</v>
      </c>
      <c r="U143" s="2">
        <v>1</v>
      </c>
      <c r="IX143" s="154"/>
    </row>
    <row r="144" spans="1:259" ht="13.05" customHeight="1">
      <c r="B144" s="198" t="s">
        <v>165</v>
      </c>
      <c r="C144" s="198"/>
      <c r="D144" s="198"/>
      <c r="E144" s="198"/>
      <c r="F144" s="272">
        <v>-219.5</v>
      </c>
      <c r="G144" s="272">
        <v>-189.6</v>
      </c>
      <c r="H144" s="272">
        <v>-104.1</v>
      </c>
      <c r="I144" s="272">
        <v>107.7</v>
      </c>
      <c r="J144" s="272">
        <v>119</v>
      </c>
      <c r="K144" s="271"/>
      <c r="L144" s="271"/>
      <c r="M144" s="271"/>
      <c r="N144" s="271"/>
      <c r="O144" s="271"/>
      <c r="P144" s="271"/>
      <c r="Q144" s="271"/>
      <c r="R144" s="271"/>
      <c r="T144" s="260">
        <f>IF(NOT(ISBLANK(B144)), 1, 0)</f>
        <v>1</v>
      </c>
      <c r="U144" s="2">
        <v>1</v>
      </c>
      <c r="IX144" s="154"/>
      <c r="IY144" s="154"/>
    </row>
    <row r="145" spans="1:258" ht="13.05" customHeight="1">
      <c r="B145" s="269" t="s">
        <v>164</v>
      </c>
      <c r="C145" s="269"/>
      <c r="D145" s="269"/>
      <c r="E145" s="269"/>
      <c r="F145" s="268">
        <f>SUM(F142:F144)</f>
        <v>2420.6</v>
      </c>
      <c r="G145" s="268">
        <f>SUM(G142:G144)</f>
        <v>2489.9000000000005</v>
      </c>
      <c r="H145" s="268">
        <f>SUM(H142:H144)</f>
        <v>2682.9</v>
      </c>
      <c r="I145" s="268">
        <f>SUM(I142:I144)</f>
        <v>3001.9</v>
      </c>
      <c r="J145" s="268">
        <f>SUM(J142:J144)</f>
        <v>3244.6</v>
      </c>
      <c r="K145" s="270"/>
      <c r="L145" s="270"/>
      <c r="M145" s="270"/>
      <c r="N145" s="270"/>
      <c r="O145" s="270"/>
      <c r="P145" s="270"/>
      <c r="Q145" s="270"/>
      <c r="R145" s="270"/>
      <c r="T145" s="260">
        <f>IF(NOT(ISBLANK(B145)), 1, 0)</f>
        <v>1</v>
      </c>
      <c r="U145" s="2">
        <v>1</v>
      </c>
      <c r="IX145" s="154"/>
    </row>
    <row r="146" spans="1:258" ht="13.05" customHeight="1">
      <c r="B146" s="269"/>
      <c r="C146" s="269"/>
      <c r="D146" s="269"/>
      <c r="E146" s="269"/>
      <c r="F146" s="268"/>
      <c r="G146" s="268"/>
      <c r="H146" s="268"/>
      <c r="I146" s="268"/>
      <c r="J146" s="268"/>
      <c r="K146" s="268"/>
      <c r="L146" s="268"/>
      <c r="M146" s="268"/>
      <c r="N146" s="268"/>
      <c r="O146" s="268"/>
      <c r="P146" s="268"/>
      <c r="Q146" s="268"/>
      <c r="R146" s="268"/>
      <c r="T146" s="260">
        <f>IF(NOT(ISBLANK(B146)), 1, 0)</f>
        <v>0</v>
      </c>
      <c r="U146" s="2">
        <v>0</v>
      </c>
      <c r="IX146" s="154"/>
    </row>
    <row r="147" spans="1:258" ht="13.05" customHeight="1">
      <c r="B147" s="269" t="s">
        <v>163</v>
      </c>
      <c r="C147" s="269"/>
      <c r="D147" s="269"/>
      <c r="E147" s="269"/>
      <c r="F147" s="268">
        <f>F145+F140</f>
        <v>3663.1</v>
      </c>
      <c r="G147" s="268">
        <f>G145+G140</f>
        <v>4666.9000000000005</v>
      </c>
      <c r="H147" s="268">
        <f>H145+H140</f>
        <v>4892.7000000000007</v>
      </c>
      <c r="I147" s="268">
        <f>I145+I140</f>
        <v>5831.6</v>
      </c>
      <c r="J147" s="268">
        <f>J145+J140</f>
        <v>6678.3</v>
      </c>
      <c r="K147" s="267"/>
      <c r="L147" s="267"/>
      <c r="M147" s="267"/>
      <c r="N147" s="267"/>
      <c r="O147" s="267"/>
      <c r="P147" s="267"/>
      <c r="Q147" s="267"/>
      <c r="R147" s="267"/>
      <c r="T147" s="260">
        <f>IF(NOT(ISBLANK(B147)), 1, 0)</f>
        <v>1</v>
      </c>
      <c r="U147" s="2">
        <v>1</v>
      </c>
      <c r="IX147" s="154"/>
    </row>
    <row r="148" spans="1:258" ht="13.05" customHeight="1">
      <c r="B148" s="198"/>
      <c r="C148" s="198"/>
      <c r="D148" s="198"/>
      <c r="E148" s="198"/>
      <c r="F148" s="266"/>
      <c r="G148" s="266"/>
      <c r="H148" s="266"/>
      <c r="I148" s="266"/>
      <c r="J148" s="266"/>
      <c r="K148" s="266"/>
      <c r="L148" s="266"/>
      <c r="M148" s="266"/>
      <c r="N148" s="266"/>
      <c r="O148" s="266"/>
      <c r="P148" s="266"/>
      <c r="Q148" s="266"/>
      <c r="R148" s="266"/>
      <c r="T148" s="260">
        <f>IF(NOT(ISBLANK(B148)), 1, 0)</f>
        <v>0</v>
      </c>
      <c r="U148" s="2">
        <v>0</v>
      </c>
      <c r="IX148" s="154"/>
    </row>
    <row r="149" spans="1:258" ht="13.05" customHeight="1">
      <c r="A149" s="198"/>
      <c r="B149" s="265" t="s">
        <v>162</v>
      </c>
      <c r="C149" s="264"/>
      <c r="D149" s="264"/>
      <c r="E149" s="263"/>
      <c r="F149" s="262" t="str">
        <f>IF(ABS(F128-F147)&gt;1,F128-F147,"OK")</f>
        <v>OK</v>
      </c>
      <c r="G149" s="262" t="str">
        <f>IF(ABS(G128-G147)&gt;1,G128-G147,"OK")</f>
        <v>OK</v>
      </c>
      <c r="H149" s="262" t="str">
        <f>IF(ABS(H128-H147)&gt;1,H128-H147,"OK")</f>
        <v>OK</v>
      </c>
      <c r="I149" s="262" t="str">
        <f>IF(ABS(I128-I147)&gt;1,I128-I147,"OK")</f>
        <v>OK</v>
      </c>
      <c r="J149" s="262" t="str">
        <f>IF(ABS(J128-J147)&gt;1,J128-J147,"OK")</f>
        <v>OK</v>
      </c>
      <c r="K149" s="262" t="str">
        <f>IF(ABS(K128-K147)&gt;1,K128-K147,"OK")</f>
        <v>OK</v>
      </c>
      <c r="L149" s="262" t="str">
        <f>IF(ABS(L128-L147)&gt;1,L128-L147,"OK")</f>
        <v>OK</v>
      </c>
      <c r="M149" s="262" t="str">
        <f>IF(ABS(M128-M147)&gt;1,M128-M147,"OK")</f>
        <v>OK</v>
      </c>
      <c r="N149" s="262" t="str">
        <f>IF(ABS(N128-N147)&gt;1,N128-N147,"OK")</f>
        <v>OK</v>
      </c>
      <c r="O149" s="262" t="str">
        <f>IF(ABS(O128-O147)&gt;1,O128-O147,"OK")</f>
        <v>OK</v>
      </c>
      <c r="P149" s="262" t="str">
        <f>IF(ABS(P128-P147)&gt;1,P128-P147,"OK")</f>
        <v>OK</v>
      </c>
      <c r="Q149" s="262" t="str">
        <f>IF(ABS(Q128-Q147)&gt;1,Q128-Q147,"OK")</f>
        <v>OK</v>
      </c>
      <c r="R149" s="261" t="str">
        <f>IF(ABS(R128-R147)&gt;1,R128-R147,"OK")</f>
        <v>OK</v>
      </c>
      <c r="T149" s="260">
        <f>IF(NOT(ISBLANK(B149)), 1, 0)</f>
        <v>1</v>
      </c>
      <c r="U149" s="2">
        <v>1</v>
      </c>
    </row>
    <row r="150" spans="1:258" s="1" customFormat="1" ht="13.2"/>
    <row r="151" spans="1:258" s="1" customFormat="1" ht="13.2" hidden="1">
      <c r="T151" s="253"/>
      <c r="U151" s="259"/>
    </row>
    <row r="152" spans="1:258" s="1" customFormat="1" ht="13.2" hidden="1">
      <c r="T152" s="253"/>
      <c r="U152" s="259"/>
    </row>
    <row r="153" spans="1:258" s="1" customFormat="1" ht="13.2" hidden="1">
      <c r="T153" s="253"/>
      <c r="U153" s="259"/>
    </row>
    <row r="154" spans="1:258" s="1" customFormat="1" ht="13.2" hidden="1">
      <c r="T154" s="253"/>
      <c r="U154" s="259"/>
    </row>
    <row r="155" spans="1:258" s="1" customFormat="1" ht="13.2" hidden="1">
      <c r="T155" s="253"/>
      <c r="U155" s="259"/>
    </row>
    <row r="156" spans="1:258" s="1" customFormat="1" ht="13.2" hidden="1">
      <c r="T156" s="253"/>
      <c r="U156" s="259"/>
    </row>
    <row r="157" spans="1:258" s="1" customFormat="1" ht="13.2" hidden="1">
      <c r="T157" s="253"/>
      <c r="U157" s="259"/>
    </row>
    <row r="158" spans="1:258" s="1" customFormat="1" ht="13.2" hidden="1">
      <c r="T158" s="253"/>
      <c r="U158" s="259"/>
    </row>
    <row r="159" spans="1:258" hidden="1">
      <c r="T159" s="253"/>
      <c r="U159" s="252"/>
    </row>
    <row r="160" spans="1:258" hidden="1">
      <c r="T160" s="253"/>
      <c r="U160" s="252"/>
    </row>
    <row r="161" spans="2:21" hidden="1">
      <c r="T161" s="253"/>
      <c r="U161" s="252"/>
    </row>
    <row r="162" spans="2:21" hidden="1">
      <c r="T162" s="253"/>
      <c r="U162" s="252"/>
    </row>
    <row r="163" spans="2:21" hidden="1">
      <c r="T163" s="253">
        <v>1</v>
      </c>
      <c r="U163" s="252"/>
    </row>
    <row r="164" spans="2:21" hidden="1">
      <c r="T164" s="253">
        <v>1</v>
      </c>
      <c r="U164" s="252"/>
    </row>
    <row r="165" spans="2:21" hidden="1">
      <c r="T165" s="253">
        <v>1</v>
      </c>
      <c r="U165" s="252"/>
    </row>
    <row r="166" spans="2:21" hidden="1">
      <c r="T166" s="253">
        <v>1</v>
      </c>
      <c r="U166" s="252"/>
    </row>
    <row r="167" spans="2:21" hidden="1">
      <c r="T167" s="253">
        <v>1</v>
      </c>
      <c r="U167" s="252"/>
    </row>
    <row r="168" spans="2:21" hidden="1">
      <c r="T168" s="253">
        <v>1</v>
      </c>
      <c r="U168" s="252"/>
    </row>
    <row r="169" spans="2:21" hidden="1">
      <c r="T169" s="253">
        <v>1</v>
      </c>
      <c r="U169" s="252"/>
    </row>
    <row r="170" spans="2:21" ht="13.2" hidden="1">
      <c r="B170" s="258"/>
      <c r="T170" s="253">
        <v>1</v>
      </c>
      <c r="U170" s="252"/>
    </row>
    <row r="171" spans="2:21" hidden="1">
      <c r="F171" s="257"/>
      <c r="G171" s="257"/>
      <c r="H171" s="257"/>
      <c r="I171" s="256"/>
      <c r="J171" s="256"/>
      <c r="K171" s="255"/>
      <c r="L171" s="255"/>
      <c r="M171" s="255"/>
      <c r="N171" s="255"/>
      <c r="O171" s="255"/>
      <c r="P171" s="255"/>
      <c r="Q171" s="255"/>
      <c r="R171" s="255"/>
      <c r="T171" s="253">
        <v>1</v>
      </c>
      <c r="U171" s="252"/>
    </row>
    <row r="172" spans="2:21" hidden="1">
      <c r="F172" s="254"/>
      <c r="G172" s="254"/>
      <c r="H172" s="254"/>
      <c r="I172" s="211"/>
      <c r="J172" s="211"/>
      <c r="K172" s="211"/>
      <c r="L172" s="211"/>
      <c r="M172" s="211"/>
      <c r="N172" s="211"/>
      <c r="O172" s="211"/>
      <c r="P172" s="211"/>
      <c r="Q172" s="211"/>
      <c r="R172" s="211"/>
      <c r="T172" s="253">
        <v>1</v>
      </c>
      <c r="U172" s="252"/>
    </row>
    <row r="173" spans="2:21" hidden="1">
      <c r="T173" s="253">
        <v>1</v>
      </c>
      <c r="U173" s="252"/>
    </row>
    <row r="174" spans="2:21" hidden="1">
      <c r="T174" s="253">
        <v>1</v>
      </c>
      <c r="U174" s="252"/>
    </row>
    <row r="175" spans="2:21" hidden="1">
      <c r="T175" s="253">
        <v>1</v>
      </c>
      <c r="U175" s="252"/>
    </row>
    <row r="176" spans="2:21"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t="7.2" hidden="1" customHeight="1"/>
    <row r="409" ht="13.05" hidden="1" customHeight="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sheetData>
  <conditionalFormatting sqref="K171 K111 K52 K7 K5">
    <cfRule type="cellIs" dxfId="48" priority="41" stopIfTrue="1" operator="equal">
      <formula>#REF!</formula>
    </cfRule>
  </conditionalFormatting>
  <conditionalFormatting sqref="K172 E103:J103 F99 K96:O96 K74:O74 K63:O63 K98:O98 K56:P57 K70:P70 L76:P78 F89:J93 K92:P93 K65:K68 F67:J67 F87:P88 F83:O83 G84:K84 F86:O86 F85:K85 K60:P61 K58 F76:J78 K77:K78 Q77:R78">
    <cfRule type="cellIs" dxfId="47" priority="40" stopIfTrue="1" operator="equal">
      <formula>#REF!</formula>
    </cfRule>
  </conditionalFormatting>
  <conditionalFormatting sqref="T2:U2">
    <cfRule type="cellIs" dxfId="46" priority="39" operator="equal">
      <formula>"Check"</formula>
    </cfRule>
  </conditionalFormatting>
  <conditionalFormatting sqref="P96 K103:P103 P74 G68:J68 P63 P98 P56:P57 P70 P92:P93 P83 P86:P88 P60:P61">
    <cfRule type="cellIs" dxfId="45" priority="38" stopIfTrue="1" operator="equal">
      <formula>#REF!</formula>
    </cfRule>
  </conditionalFormatting>
  <conditionalFormatting sqref="K92:P94">
    <cfRule type="cellIs" dxfId="44" priority="37" stopIfTrue="1" operator="equal">
      <formula>#REF!</formula>
    </cfRule>
  </conditionalFormatting>
  <conditionalFormatting sqref="L70:P70">
    <cfRule type="cellIs" dxfId="43" priority="36" stopIfTrue="1" operator="equal">
      <formula>#REF!</formula>
    </cfRule>
  </conditionalFormatting>
  <conditionalFormatting sqref="L68:P68 Q94:R94 L57:P57 Q56:R57 Q70:R70 Q83:R83 G84:K84 F86:J94 K86:R93 F85:K85 L60:R61">
    <cfRule type="cellIs" dxfId="42" priority="35" stopIfTrue="1" operator="equal">
      <formula>#REF!</formula>
    </cfRule>
  </conditionalFormatting>
  <conditionalFormatting sqref="L69:P70">
    <cfRule type="cellIs" dxfId="41" priority="33" stopIfTrue="1" operator="equal">
      <formula>#REF!</formula>
    </cfRule>
  </conditionalFormatting>
  <conditionalFormatting sqref="K69:K70">
    <cfRule type="cellIs" dxfId="40" priority="34" stopIfTrue="1" operator="equal">
      <formula>#REF!</formula>
    </cfRule>
  </conditionalFormatting>
  <conditionalFormatting sqref="F81:O81">
    <cfRule type="cellIs" dxfId="39" priority="31" stopIfTrue="1" operator="equal">
      <formula>#REF!</formula>
    </cfRule>
  </conditionalFormatting>
  <conditionalFormatting sqref="L70:P70">
    <cfRule type="cellIs" dxfId="38" priority="32" stopIfTrue="1" operator="equal">
      <formula>#REF!</formula>
    </cfRule>
  </conditionalFormatting>
  <conditionalFormatting sqref="P81">
    <cfRule type="cellIs" dxfId="37" priority="30" stopIfTrue="1" operator="equal">
      <formula>#REF!</formula>
    </cfRule>
  </conditionalFormatting>
  <conditionalFormatting sqref="K70">
    <cfRule type="cellIs" dxfId="36" priority="29" stopIfTrue="1" operator="equal">
      <formula>#REF!</formula>
    </cfRule>
  </conditionalFormatting>
  <conditionalFormatting sqref="Q96 Q74 Q76:R78 Q63 Q98">
    <cfRule type="cellIs" dxfId="35" priority="28" stopIfTrue="1" operator="equal">
      <formula>#REF!</formula>
    </cfRule>
  </conditionalFormatting>
  <conditionalFormatting sqref="R96 Q103:R103 R74 R63 R98">
    <cfRule type="cellIs" dxfId="34" priority="27" stopIfTrue="1" operator="equal">
      <formula>#REF!</formula>
    </cfRule>
  </conditionalFormatting>
  <conditionalFormatting sqref="Q68:R68">
    <cfRule type="cellIs" dxfId="33" priority="26" stopIfTrue="1" operator="equal">
      <formula>#REF!</formula>
    </cfRule>
  </conditionalFormatting>
  <conditionalFormatting sqref="Q69:R70">
    <cfRule type="cellIs" dxfId="32" priority="25" stopIfTrue="1" operator="equal">
      <formula>#REF!</formula>
    </cfRule>
  </conditionalFormatting>
  <conditionalFormatting sqref="R81">
    <cfRule type="cellIs" dxfId="31" priority="22" stopIfTrue="1" operator="equal">
      <formula>#REF!</formula>
    </cfRule>
  </conditionalFormatting>
  <conditionalFormatting sqref="Q70:R70">
    <cfRule type="cellIs" dxfId="30" priority="24" stopIfTrue="1" operator="equal">
      <formula>#REF!</formula>
    </cfRule>
  </conditionalFormatting>
  <conditionalFormatting sqref="Q81">
    <cfRule type="cellIs" dxfId="29" priority="23" stopIfTrue="1" operator="equal">
      <formula>#REF!</formula>
    </cfRule>
  </conditionalFormatting>
  <conditionalFormatting sqref="K97">
    <cfRule type="cellIs" dxfId="28" priority="21" stopIfTrue="1" operator="equal">
      <formula>#REF!</formula>
    </cfRule>
  </conditionalFormatting>
  <conditionalFormatting sqref="L97:R97">
    <cfRule type="cellIs" dxfId="27" priority="20" stopIfTrue="1" operator="equal">
      <formula>#REF!</formula>
    </cfRule>
  </conditionalFormatting>
  <conditionalFormatting sqref="K64">
    <cfRule type="cellIs" dxfId="26" priority="19" stopIfTrue="1" operator="equal">
      <formula>#REF!</formula>
    </cfRule>
  </conditionalFormatting>
  <conditionalFormatting sqref="F97:J97">
    <cfRule type="cellIs" dxfId="25" priority="18" stopIfTrue="1" operator="equal">
      <formula>#REF!</formula>
    </cfRule>
  </conditionalFormatting>
  <conditionalFormatting sqref="F97:J97">
    <cfRule type="cellIs" dxfId="24" priority="17" stopIfTrue="1" operator="equal">
      <formula>#REF!</formula>
    </cfRule>
  </conditionalFormatting>
  <conditionalFormatting sqref="L64:R64">
    <cfRule type="cellIs" dxfId="23" priority="13" stopIfTrue="1" operator="equal">
      <formula>#REF!</formula>
    </cfRule>
  </conditionalFormatting>
  <conditionalFormatting sqref="L67:R67">
    <cfRule type="cellIs" dxfId="22" priority="14" stopIfTrue="1" operator="equal">
      <formula>#REF!</formula>
    </cfRule>
  </conditionalFormatting>
  <conditionalFormatting sqref="K67">
    <cfRule type="cellIs" dxfId="21" priority="16" stopIfTrue="1" operator="equal">
      <formula>#REF!</formula>
    </cfRule>
  </conditionalFormatting>
  <conditionalFormatting sqref="L65:R67">
    <cfRule type="cellIs" dxfId="20" priority="15" stopIfTrue="1" operator="equal">
      <formula>#REF!</formula>
    </cfRule>
  </conditionalFormatting>
  <conditionalFormatting sqref="K89:R90">
    <cfRule type="cellIs" dxfId="19" priority="12" stopIfTrue="1" operator="equal">
      <formula>#REF!</formula>
    </cfRule>
  </conditionalFormatting>
  <conditionalFormatting sqref="K86:R86">
    <cfRule type="cellIs" dxfId="18" priority="11" stopIfTrue="1" operator="equal">
      <formula>#REF!</formula>
    </cfRule>
  </conditionalFormatting>
  <conditionalFormatting sqref="K87:R87">
    <cfRule type="cellIs" dxfId="17" priority="10" stopIfTrue="1" operator="equal">
      <formula>#REF!</formula>
    </cfRule>
  </conditionalFormatting>
  <conditionalFormatting sqref="F84">
    <cfRule type="cellIs" dxfId="16" priority="9" stopIfTrue="1" operator="equal">
      <formula>#REF!</formula>
    </cfRule>
  </conditionalFormatting>
  <conditionalFormatting sqref="F84">
    <cfRule type="cellIs" dxfId="15" priority="8" stopIfTrue="1" operator="equal">
      <formula>#REF!</formula>
    </cfRule>
  </conditionalFormatting>
  <conditionalFormatting sqref="L84:R85">
    <cfRule type="cellIs" dxfId="14" priority="7" stopIfTrue="1" operator="equal">
      <formula>#REF!</formula>
    </cfRule>
  </conditionalFormatting>
  <conditionalFormatting sqref="L84:R85">
    <cfRule type="cellIs" dxfId="13" priority="6" stopIfTrue="1" operator="equal">
      <formula>#REF!</formula>
    </cfRule>
  </conditionalFormatting>
  <conditionalFormatting sqref="L58:R58">
    <cfRule type="cellIs" dxfId="12" priority="5" stopIfTrue="1" operator="equal">
      <formula>#REF!</formula>
    </cfRule>
  </conditionalFormatting>
  <conditionalFormatting sqref="K59:R59">
    <cfRule type="cellIs" dxfId="11" priority="4" stopIfTrue="1" operator="equal">
      <formula>#REF!</formula>
    </cfRule>
  </conditionalFormatting>
  <conditionalFormatting sqref="E149:J149">
    <cfRule type="cellIs" dxfId="10" priority="3" stopIfTrue="1" operator="equal">
      <formula>#REF!</formula>
    </cfRule>
  </conditionalFormatting>
  <conditionalFormatting sqref="K149:P149">
    <cfRule type="cellIs" dxfId="9" priority="2" stopIfTrue="1" operator="equal">
      <formula>#REF!</formula>
    </cfRule>
  </conditionalFormatting>
  <conditionalFormatting sqref="Q149:R149">
    <cfRule type="cellIs" dxfId="8" priority="1" stopIfTrue="1" operator="equal">
      <formula>#REF!</formula>
    </cfRule>
  </conditionalFormatting>
  <pageMargins left="0.74803149606299213" right="0.74803149606299213" top="0.98425196850393704" bottom="0.98425196850393704" header="0.51181102362204722" footer="0.51181102362204722"/>
  <pageSetup orientation="portrait" r:id="rId1"/>
  <headerFooter alignWithMargins="0">
    <oddFooter>&amp;LIB-Competition Preliminary Case &amp;RPage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91452-AD93-49AD-88ED-2F507ED2DCC1}">
  <sheetPr>
    <tabColor rgb="FF86654A"/>
  </sheetPr>
  <dimension ref="A1:IX509"/>
  <sheetViews>
    <sheetView showGridLines="0" zoomScaleNormal="100" zoomScaleSheetLayoutView="55" workbookViewId="0">
      <pane xSplit="4" ySplit="7" topLeftCell="E35" activePane="bottomRight" state="frozen"/>
      <selection activeCell="B10" sqref="B10"/>
      <selection pane="topRight" activeCell="B10" sqref="B10"/>
      <selection pane="bottomLeft" activeCell="B10" sqref="B10"/>
      <selection pane="bottomRight" activeCell="B10" sqref="B10"/>
    </sheetView>
  </sheetViews>
  <sheetFormatPr defaultColWidth="0" defaultRowHeight="13.2" zeroHeight="1"/>
  <cols>
    <col min="1" max="1" width="2.6640625" style="141" customWidth="1"/>
    <col min="2" max="2" width="36.44140625" style="141" customWidth="1"/>
    <col min="3" max="3" width="4.77734375" style="141" customWidth="1"/>
    <col min="4" max="4" width="8.6640625" style="141" customWidth="1"/>
    <col min="5" max="6" width="6.77734375" style="141" customWidth="1"/>
    <col min="7" max="18" width="7" style="141" customWidth="1"/>
    <col min="19" max="19" width="3.44140625" style="1" customWidth="1"/>
    <col min="20" max="21" width="4.6640625" style="1" customWidth="1"/>
    <col min="22" max="22" width="3.44140625" style="1" customWidth="1"/>
    <col min="23" max="98" width="5.6640625" style="1" hidden="1" customWidth="1"/>
    <col min="99" max="257" width="5.6640625" style="141" hidden="1" customWidth="1"/>
    <col min="258" max="258" width="0" style="141" hidden="1" customWidth="1"/>
    <col min="259" max="16384" width="9.109375" style="141" hidden="1"/>
  </cols>
  <sheetData>
    <row r="1" spans="1:257" s="144" customFormat="1">
      <c r="A1" s="153" t="str">
        <f>'DCF - Assumptions'!$E$8&amp;" | Discounted Cash Flows - Capital Structure"</f>
        <v>Tapestry | Discounted Cash Flows - Capital Structure</v>
      </c>
      <c r="B1" s="152"/>
      <c r="T1" s="151" t="str">
        <f>IF(T5=U5,"OK","Check")</f>
        <v>OK</v>
      </c>
      <c r="U1" s="151" t="str">
        <f>IF(T6=U6,"OK","Check")</f>
        <v>OK</v>
      </c>
    </row>
    <row r="2" spans="1:257" ht="1.95" customHeight="1">
      <c r="A2" s="150"/>
      <c r="B2" s="147"/>
      <c r="C2" s="147"/>
      <c r="D2" s="147"/>
      <c r="E2" s="147"/>
      <c r="F2" s="147"/>
      <c r="G2" s="147"/>
      <c r="H2" s="147"/>
      <c r="I2" s="147"/>
      <c r="J2" s="147"/>
      <c r="K2" s="147"/>
      <c r="L2" s="147"/>
      <c r="M2" s="147"/>
      <c r="N2" s="147"/>
      <c r="O2" s="147"/>
      <c r="P2" s="147"/>
      <c r="Q2" s="147"/>
      <c r="R2" s="147"/>
      <c r="S2" s="149"/>
      <c r="T2" s="148"/>
      <c r="U2" s="148"/>
      <c r="V2" s="148"/>
    </row>
    <row r="3" spans="1:257" s="143" customFormat="1" ht="3" customHeight="1">
      <c r="A3" s="146"/>
      <c r="S3" s="145"/>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row>
    <row r="4" spans="1:257" ht="10.95" customHeight="1">
      <c r="A4" s="220"/>
      <c r="S4" s="251"/>
    </row>
    <row r="5" spans="1:257">
      <c r="B5" s="219" t="s">
        <v>330</v>
      </c>
      <c r="C5" s="218"/>
      <c r="D5" s="218"/>
      <c r="E5" s="218"/>
      <c r="F5" s="217"/>
      <c r="G5" s="217"/>
      <c r="H5" s="217"/>
      <c r="I5" s="217"/>
      <c r="J5" s="217"/>
      <c r="K5" s="217"/>
      <c r="L5" s="217"/>
      <c r="M5" s="217"/>
      <c r="N5" s="217"/>
      <c r="O5" s="217"/>
      <c r="P5" s="217"/>
      <c r="Q5" s="217"/>
      <c r="R5" s="217"/>
      <c r="T5" s="163">
        <f>ROWS(B5:B116)</f>
        <v>112</v>
      </c>
      <c r="U5" s="2">
        <v>112</v>
      </c>
    </row>
    <row r="6" spans="1:257" s="1" customFormat="1" ht="13.05" customHeight="1">
      <c r="A6" s="141"/>
      <c r="B6" s="141"/>
      <c r="C6" s="141"/>
      <c r="D6" s="141"/>
      <c r="E6" s="141"/>
      <c r="F6" s="141"/>
      <c r="G6" s="141"/>
      <c r="H6" s="141"/>
      <c r="I6" s="141"/>
      <c r="J6" s="141"/>
      <c r="K6" s="250" t="s">
        <v>160</v>
      </c>
      <c r="L6" s="249"/>
      <c r="M6" s="249"/>
      <c r="N6" s="249"/>
      <c r="O6" s="249"/>
      <c r="P6" s="249"/>
      <c r="Q6" s="249"/>
      <c r="R6" s="249"/>
      <c r="T6" s="163">
        <f>SUM(T8:T116)</f>
        <v>89</v>
      </c>
      <c r="U6" s="2">
        <v>89</v>
      </c>
    </row>
    <row r="7" spans="1:257" s="1" customFormat="1" ht="13.05" customHeight="1" thickBot="1">
      <c r="A7" s="141"/>
      <c r="B7" s="378"/>
      <c r="C7" s="248" t="str">
        <f>'DCF - Assumptions'!C7</f>
        <v>Unit</v>
      </c>
      <c r="D7" s="248" t="str">
        <f>'DCF - Assumptions'!D7</f>
        <v>Type</v>
      </c>
      <c r="E7" s="179"/>
      <c r="F7" s="248">
        <f>'DCF - Financials'!F8</f>
        <v>2014</v>
      </c>
      <c r="G7" s="248">
        <f>'DCF - Financials'!G8</f>
        <v>2015</v>
      </c>
      <c r="H7" s="248">
        <f>'DCF - Financials'!H8</f>
        <v>2016</v>
      </c>
      <c r="I7" s="248">
        <f>'DCF - Financials'!I8</f>
        <v>2017</v>
      </c>
      <c r="J7" s="248">
        <f>'DCF - Financials'!J8</f>
        <v>2018</v>
      </c>
      <c r="K7" s="248">
        <f>'DCF - Financials'!K8</f>
        <v>2019</v>
      </c>
      <c r="L7" s="248">
        <f>'DCF - Financials'!L8</f>
        <v>2020</v>
      </c>
      <c r="M7" s="248">
        <f>'DCF - Financials'!M8</f>
        <v>2021</v>
      </c>
      <c r="N7" s="248">
        <f>'DCF - Financials'!N8</f>
        <v>2022</v>
      </c>
      <c r="O7" s="248">
        <f>'DCF - Financials'!O8</f>
        <v>2023</v>
      </c>
      <c r="P7" s="248">
        <f>'DCF - Financials'!P8</f>
        <v>2024</v>
      </c>
      <c r="Q7" s="248">
        <f>'DCF - Financials'!Q8</f>
        <v>2025</v>
      </c>
      <c r="R7" s="248">
        <f>'DCF - Financials'!R8</f>
        <v>2026</v>
      </c>
      <c r="S7" s="211"/>
      <c r="T7" s="247"/>
      <c r="U7" s="246"/>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c r="BA7" s="211"/>
      <c r="BB7" s="211"/>
      <c r="BC7" s="211"/>
      <c r="BD7" s="211"/>
      <c r="BE7" s="211"/>
      <c r="BF7" s="211"/>
      <c r="BG7" s="211"/>
      <c r="BH7" s="211"/>
      <c r="BI7" s="211"/>
      <c r="BJ7" s="211"/>
      <c r="BK7" s="211"/>
      <c r="BL7" s="211"/>
      <c r="BM7" s="211"/>
      <c r="BN7" s="211"/>
      <c r="BO7" s="211"/>
      <c r="BP7" s="211"/>
      <c r="BQ7" s="211"/>
      <c r="BR7" s="211"/>
      <c r="BS7" s="211"/>
      <c r="BT7" s="211"/>
      <c r="BU7" s="211"/>
      <c r="BV7" s="211"/>
      <c r="BW7" s="211"/>
      <c r="BX7" s="211"/>
      <c r="BY7" s="211"/>
      <c r="BZ7" s="211"/>
      <c r="CA7" s="211"/>
      <c r="CB7" s="211"/>
      <c r="CC7" s="211"/>
      <c r="CD7" s="211"/>
      <c r="CE7" s="211"/>
      <c r="CF7" s="211"/>
      <c r="CG7" s="211"/>
      <c r="CH7" s="211"/>
      <c r="CI7" s="211"/>
      <c r="CJ7" s="211"/>
      <c r="CK7" s="211"/>
      <c r="CL7" s="211"/>
      <c r="CM7" s="211"/>
      <c r="CN7" s="211"/>
      <c r="CO7" s="211"/>
      <c r="CP7" s="211"/>
      <c r="CQ7" s="211"/>
      <c r="CR7" s="211"/>
      <c r="CS7" s="211"/>
      <c r="CT7" s="211"/>
      <c r="CU7" s="211"/>
      <c r="CV7" s="211"/>
      <c r="CW7" s="211"/>
      <c r="CX7" s="211"/>
      <c r="CY7" s="211"/>
      <c r="CZ7" s="211"/>
      <c r="DA7" s="211"/>
      <c r="DB7" s="211"/>
      <c r="DC7" s="211"/>
      <c r="DD7" s="211"/>
      <c r="DE7" s="211"/>
      <c r="DF7" s="211"/>
      <c r="DG7" s="211"/>
      <c r="DH7" s="211"/>
      <c r="DI7" s="211"/>
      <c r="DJ7" s="211"/>
      <c r="DK7" s="211"/>
      <c r="DL7" s="211"/>
      <c r="DM7" s="211"/>
      <c r="DN7" s="211"/>
      <c r="DO7" s="211"/>
      <c r="DP7" s="211"/>
      <c r="DQ7" s="211"/>
      <c r="DR7" s="211"/>
      <c r="DS7" s="211"/>
      <c r="DT7" s="211"/>
      <c r="DU7" s="211"/>
      <c r="DV7" s="211"/>
      <c r="DW7" s="211"/>
      <c r="DX7" s="211"/>
      <c r="DY7" s="211"/>
      <c r="DZ7" s="211"/>
      <c r="EA7" s="211"/>
      <c r="EB7" s="211"/>
      <c r="EC7" s="211"/>
      <c r="ED7" s="211"/>
      <c r="EE7" s="211"/>
      <c r="EF7" s="211"/>
      <c r="EG7" s="211"/>
      <c r="EH7" s="211"/>
      <c r="EI7" s="211"/>
      <c r="EJ7" s="211"/>
      <c r="EK7" s="211"/>
      <c r="EL7" s="211"/>
      <c r="EM7" s="211"/>
      <c r="EN7" s="211"/>
      <c r="EO7" s="211"/>
      <c r="EP7" s="211"/>
      <c r="EQ7" s="211"/>
      <c r="ER7" s="211"/>
      <c r="ES7" s="211"/>
      <c r="ET7" s="211"/>
      <c r="EU7" s="211"/>
      <c r="EV7" s="211"/>
      <c r="EW7" s="211"/>
      <c r="EX7" s="211"/>
      <c r="EY7" s="211"/>
      <c r="EZ7" s="211"/>
      <c r="FA7" s="211"/>
      <c r="FB7" s="211"/>
      <c r="FC7" s="211"/>
      <c r="FD7" s="211"/>
      <c r="FE7" s="211"/>
      <c r="FF7" s="211"/>
      <c r="FG7" s="211"/>
      <c r="FH7" s="211"/>
      <c r="FI7" s="211"/>
      <c r="FJ7" s="211"/>
      <c r="FK7" s="211"/>
      <c r="FL7" s="211"/>
      <c r="FM7" s="211"/>
      <c r="FN7" s="211"/>
      <c r="FO7" s="211"/>
      <c r="FP7" s="211"/>
      <c r="FQ7" s="211"/>
      <c r="FR7" s="211"/>
      <c r="FS7" s="211"/>
      <c r="FT7" s="211"/>
      <c r="FU7" s="211"/>
      <c r="FV7" s="211"/>
      <c r="FW7" s="211"/>
      <c r="FX7" s="211"/>
      <c r="FY7" s="211"/>
      <c r="FZ7" s="211"/>
      <c r="GA7" s="211"/>
      <c r="GB7" s="211"/>
      <c r="GC7" s="211"/>
      <c r="GD7" s="211"/>
      <c r="GE7" s="211"/>
      <c r="GF7" s="211"/>
      <c r="GG7" s="211"/>
      <c r="GH7" s="211"/>
      <c r="GI7" s="211"/>
      <c r="GJ7" s="211"/>
      <c r="GK7" s="211"/>
      <c r="GL7" s="211"/>
      <c r="GM7" s="211"/>
      <c r="GN7" s="211"/>
      <c r="GO7" s="211"/>
      <c r="GP7" s="211"/>
      <c r="GQ7" s="211"/>
      <c r="GR7" s="211"/>
      <c r="GS7" s="211"/>
      <c r="GT7" s="211"/>
      <c r="GU7" s="211"/>
      <c r="GV7" s="211"/>
      <c r="GW7" s="211"/>
      <c r="GX7" s="211"/>
      <c r="GY7" s="211"/>
      <c r="GZ7" s="211"/>
      <c r="HA7" s="211"/>
      <c r="HB7" s="211"/>
      <c r="HC7" s="211"/>
      <c r="HD7" s="211"/>
      <c r="HE7" s="211"/>
      <c r="HF7" s="211"/>
      <c r="HG7" s="211"/>
      <c r="HH7" s="211"/>
      <c r="HI7" s="211"/>
      <c r="HJ7" s="211"/>
      <c r="HK7" s="211"/>
      <c r="HL7" s="211"/>
      <c r="HM7" s="211"/>
      <c r="HN7" s="211"/>
      <c r="HO7" s="211"/>
      <c r="HP7" s="211"/>
      <c r="HQ7" s="211"/>
      <c r="HR7" s="211"/>
      <c r="HS7" s="211"/>
      <c r="HT7" s="211"/>
      <c r="HU7" s="211"/>
      <c r="HV7" s="211"/>
      <c r="HW7" s="211"/>
      <c r="HX7" s="211"/>
      <c r="HY7" s="211"/>
      <c r="HZ7" s="211"/>
      <c r="IA7" s="211"/>
      <c r="IB7" s="211"/>
      <c r="IC7" s="211"/>
      <c r="ID7" s="211"/>
      <c r="IE7" s="211"/>
      <c r="IF7" s="211"/>
      <c r="IG7" s="211"/>
      <c r="IH7" s="211"/>
      <c r="II7" s="211"/>
      <c r="IJ7" s="211"/>
      <c r="IK7" s="211"/>
      <c r="IL7" s="211"/>
      <c r="IM7" s="211"/>
      <c r="IN7" s="211"/>
      <c r="IO7" s="211"/>
      <c r="IP7" s="211"/>
      <c r="IQ7" s="211"/>
      <c r="IR7" s="211"/>
      <c r="IS7" s="211"/>
      <c r="IT7" s="211"/>
      <c r="IU7" s="211"/>
      <c r="IV7" s="211"/>
      <c r="IW7" s="211"/>
    </row>
    <row r="8" spans="1:257" ht="13.05" customHeight="1">
      <c r="A8" s="162"/>
      <c r="B8" s="203" t="s">
        <v>329</v>
      </c>
      <c r="K8" s="175"/>
      <c r="L8" s="175"/>
      <c r="M8" s="175"/>
      <c r="N8" s="175"/>
      <c r="O8" s="175"/>
      <c r="P8" s="175"/>
      <c r="Q8" s="175"/>
      <c r="R8" s="175"/>
      <c r="T8" s="163">
        <f>IF(NOT(ISBLANK(B8)), 1, 0)</f>
        <v>1</v>
      </c>
      <c r="U8" s="2">
        <v>1</v>
      </c>
    </row>
    <row r="9" spans="1:257" ht="13.05" customHeight="1">
      <c r="A9" s="162"/>
      <c r="B9" s="178" t="s">
        <v>328</v>
      </c>
      <c r="C9" s="141" t="s">
        <v>87</v>
      </c>
      <c r="D9" s="141" t="s">
        <v>86</v>
      </c>
      <c r="F9" s="447"/>
      <c r="G9" s="175">
        <f>SUM(G25,G34)</f>
        <v>140.5</v>
      </c>
      <c r="H9" s="175">
        <f>G12</f>
        <v>1036.7</v>
      </c>
      <c r="I9" s="175">
        <f>H12</f>
        <v>1021.7</v>
      </c>
      <c r="J9" s="175">
        <f>I12</f>
        <v>1733.9</v>
      </c>
      <c r="K9" s="188">
        <f>J12</f>
        <v>1733.9</v>
      </c>
      <c r="L9" s="188">
        <f>K12</f>
        <v>1733.9</v>
      </c>
      <c r="M9" s="188">
        <f>L12</f>
        <v>1733.9</v>
      </c>
      <c r="N9" s="188">
        <f>M12</f>
        <v>1733.9</v>
      </c>
      <c r="O9" s="188">
        <f>N12</f>
        <v>1733.9</v>
      </c>
      <c r="P9" s="188">
        <f>O12</f>
        <v>1733.9</v>
      </c>
      <c r="Q9" s="188">
        <f>P12</f>
        <v>1733.9</v>
      </c>
      <c r="R9" s="188">
        <f>Q12</f>
        <v>1733.9</v>
      </c>
      <c r="T9" s="163">
        <f>IF(NOT(ISBLANK(B9)), 1, 0)</f>
        <v>1</v>
      </c>
      <c r="U9" s="2">
        <v>1</v>
      </c>
    </row>
    <row r="10" spans="1:257" ht="13.05" customHeight="1">
      <c r="A10" s="162"/>
      <c r="B10" s="185" t="s">
        <v>327</v>
      </c>
      <c r="C10" s="147" t="s">
        <v>87</v>
      </c>
      <c r="D10" s="147" t="s">
        <v>86</v>
      </c>
      <c r="E10" s="147"/>
      <c r="F10" s="448"/>
      <c r="G10" s="184">
        <f>SUM(G26,G36)</f>
        <v>896.7</v>
      </c>
      <c r="H10" s="184">
        <f>SUM(H26,H36)</f>
        <v>0</v>
      </c>
      <c r="I10" s="184">
        <f>SUM(I26,I36)</f>
        <v>997.2</v>
      </c>
      <c r="J10" s="184">
        <f>SUM(J26,J36)</f>
        <v>1100</v>
      </c>
      <c r="K10" s="183">
        <f>SUM(K26,K35:K36)</f>
        <v>0</v>
      </c>
      <c r="L10" s="183">
        <f>SUM(L26,L35:L36)</f>
        <v>0</v>
      </c>
      <c r="M10" s="183">
        <f>SUM(M26,M35:M36)</f>
        <v>0</v>
      </c>
      <c r="N10" s="183">
        <f>SUM(N26,N35:N36)</f>
        <v>0</v>
      </c>
      <c r="O10" s="183">
        <f>SUM(O26,O35:O36)</f>
        <v>0</v>
      </c>
      <c r="P10" s="183">
        <f>SUM(P26,P35:P36)</f>
        <v>0</v>
      </c>
      <c r="Q10" s="183">
        <f>SUM(Q26,Q35:Q36)</f>
        <v>0</v>
      </c>
      <c r="R10" s="183">
        <f>SUM(R26,R35:R36)</f>
        <v>0</v>
      </c>
      <c r="T10" s="163">
        <f>IF(NOT(ISBLANK(B10)), 1, 0)</f>
        <v>1</v>
      </c>
      <c r="U10" s="2">
        <v>1</v>
      </c>
    </row>
    <row r="11" spans="1:257" ht="13.05" customHeight="1">
      <c r="A11" s="162"/>
      <c r="B11" s="191" t="s">
        <v>326</v>
      </c>
      <c r="C11" s="187" t="s">
        <v>87</v>
      </c>
      <c r="D11" s="187" t="s">
        <v>86</v>
      </c>
      <c r="E11" s="187"/>
      <c r="F11" s="447"/>
      <c r="G11" s="190">
        <f>SUM(G27,G37)</f>
        <v>-0.5</v>
      </c>
      <c r="H11" s="190">
        <f>SUM(H27,H37)</f>
        <v>-15</v>
      </c>
      <c r="I11" s="190">
        <f>SUM(I27,I37)</f>
        <v>-285</v>
      </c>
      <c r="J11" s="190">
        <f>SUM(J27,J37)</f>
        <v>-1100</v>
      </c>
      <c r="K11" s="189">
        <f>SUM(K27,K37)</f>
        <v>0</v>
      </c>
      <c r="L11" s="189">
        <f>SUM(L27,L37)</f>
        <v>0</v>
      </c>
      <c r="M11" s="189">
        <f>SUM(M27,M37)</f>
        <v>0</v>
      </c>
      <c r="N11" s="189">
        <f>SUM(N27,N37)</f>
        <v>0</v>
      </c>
      <c r="O11" s="189">
        <f>SUM(O27,O37)</f>
        <v>0</v>
      </c>
      <c r="P11" s="189">
        <f>SUM(P27,P37)</f>
        <v>0</v>
      </c>
      <c r="Q11" s="189">
        <f>SUM(Q27,Q37)</f>
        <v>0</v>
      </c>
      <c r="R11" s="189">
        <f>SUM(R27,R37)</f>
        <v>0</v>
      </c>
      <c r="T11" s="163">
        <f>IF(NOT(ISBLANK(B11)), 1, 0)</f>
        <v>1</v>
      </c>
      <c r="U11" s="2">
        <v>1</v>
      </c>
    </row>
    <row r="12" spans="1:257" s="1" customFormat="1" ht="13.05" customHeight="1">
      <c r="A12" s="162"/>
      <c r="B12" s="178" t="s">
        <v>325</v>
      </c>
      <c r="C12" s="141" t="s">
        <v>87</v>
      </c>
      <c r="D12" s="141" t="s">
        <v>86</v>
      </c>
      <c r="F12" s="427">
        <f>G9</f>
        <v>140.5</v>
      </c>
      <c r="G12" s="175">
        <f>SUM(G9:G11)</f>
        <v>1036.7</v>
      </c>
      <c r="H12" s="175">
        <f>SUM(H9:H11)</f>
        <v>1021.7</v>
      </c>
      <c r="I12" s="175">
        <f>SUM(I9:I11)</f>
        <v>1733.9</v>
      </c>
      <c r="J12" s="175">
        <f>SUM(J9:J11)</f>
        <v>1733.9</v>
      </c>
      <c r="K12" s="188">
        <f>SUM(K9:K11)</f>
        <v>1733.9</v>
      </c>
      <c r="L12" s="188">
        <f>SUM(L9:L11)</f>
        <v>1733.9</v>
      </c>
      <c r="M12" s="188">
        <f>SUM(M9:M11)</f>
        <v>1733.9</v>
      </c>
      <c r="N12" s="188">
        <f>SUM(N9:N11)</f>
        <v>1733.9</v>
      </c>
      <c r="O12" s="188">
        <f>SUM(O9:O11)</f>
        <v>1733.9</v>
      </c>
      <c r="P12" s="188">
        <f>SUM(P9:P11)</f>
        <v>1733.9</v>
      </c>
      <c r="Q12" s="188">
        <f>SUM(Q9:Q11)</f>
        <v>1733.9</v>
      </c>
      <c r="R12" s="188">
        <f>SUM(R9:R11)</f>
        <v>1733.9</v>
      </c>
      <c r="T12" s="163">
        <f>IF(NOT(ISBLANK(B12)), 1, 0)</f>
        <v>1</v>
      </c>
      <c r="U12" s="2">
        <v>1</v>
      </c>
    </row>
    <row r="13" spans="1:257" s="1" customFormat="1" ht="13.05" customHeight="1">
      <c r="A13" s="162"/>
      <c r="B13" s="178"/>
      <c r="C13" s="141"/>
      <c r="D13" s="141"/>
      <c r="F13" s="428"/>
      <c r="G13" s="175"/>
      <c r="H13" s="175"/>
      <c r="I13" s="175"/>
      <c r="J13" s="175"/>
      <c r="K13" s="175"/>
      <c r="L13" s="175"/>
      <c r="M13" s="175"/>
      <c r="N13" s="175"/>
      <c r="O13" s="175"/>
      <c r="P13" s="175"/>
      <c r="Q13" s="175"/>
      <c r="R13" s="175"/>
      <c r="T13" s="163">
        <f>IF(NOT(ISBLANK(B13)), 1, 0)</f>
        <v>0</v>
      </c>
      <c r="U13" s="2">
        <v>0</v>
      </c>
    </row>
    <row r="14" spans="1:257" s="1" customFormat="1" ht="13.05" customHeight="1">
      <c r="A14" s="162"/>
      <c r="B14" s="203" t="s">
        <v>324</v>
      </c>
      <c r="C14" s="141"/>
      <c r="D14" s="141"/>
      <c r="G14" s="175"/>
      <c r="H14" s="175"/>
      <c r="I14" s="175"/>
      <c r="J14" s="175"/>
      <c r="K14" s="175"/>
      <c r="L14" s="175"/>
      <c r="M14" s="175"/>
      <c r="N14" s="175"/>
      <c r="O14" s="175"/>
      <c r="P14" s="175"/>
      <c r="Q14" s="175"/>
      <c r="R14" s="175"/>
      <c r="T14" s="163">
        <f>IF(NOT(ISBLANK(B14)), 1, 0)</f>
        <v>1</v>
      </c>
      <c r="U14" s="2">
        <v>1</v>
      </c>
    </row>
    <row r="15" spans="1:257" ht="13.05" customHeight="1">
      <c r="A15" s="162"/>
      <c r="B15" s="178" t="s">
        <v>323</v>
      </c>
      <c r="C15" s="141" t="s">
        <v>87</v>
      </c>
      <c r="D15" s="141" t="s">
        <v>86</v>
      </c>
      <c r="F15" s="428"/>
      <c r="G15" s="175">
        <f>SUM(G30,G42)</f>
        <v>6.4</v>
      </c>
      <c r="H15" s="175">
        <f>SUM(H30,H42)</f>
        <v>26.9</v>
      </c>
      <c r="I15" s="175">
        <f>SUM(I30,I42)</f>
        <v>28.4</v>
      </c>
      <c r="J15" s="175">
        <f>SUM(J30,J42)</f>
        <v>74</v>
      </c>
      <c r="K15" s="188">
        <f>SUM(K30,K42)</f>
        <v>0</v>
      </c>
      <c r="L15" s="188">
        <f>SUM(L30,L42)</f>
        <v>0</v>
      </c>
      <c r="M15" s="188">
        <f>SUM(M30,M42)</f>
        <v>0</v>
      </c>
      <c r="N15" s="188">
        <f>SUM(N30,N42)</f>
        <v>0</v>
      </c>
      <c r="O15" s="188">
        <f>SUM(O30,O42)</f>
        <v>0</v>
      </c>
      <c r="P15" s="188">
        <f>SUM(P30,P42)</f>
        <v>0</v>
      </c>
      <c r="Q15" s="188">
        <f>SUM(Q30,Q42)</f>
        <v>0</v>
      </c>
      <c r="R15" s="188">
        <f>SUM(R30,R42)</f>
        <v>0</v>
      </c>
      <c r="T15" s="163">
        <f>IF(NOT(ISBLANK(B15)), 1, 0)</f>
        <v>1</v>
      </c>
      <c r="U15" s="2">
        <v>1</v>
      </c>
    </row>
    <row r="16" spans="1:257" ht="13.05" customHeight="1">
      <c r="B16" s="185" t="s">
        <v>7</v>
      </c>
      <c r="C16" s="147" t="s">
        <v>87</v>
      </c>
      <c r="D16" s="147" t="s">
        <v>86</v>
      </c>
      <c r="E16" s="147"/>
      <c r="F16" s="427"/>
      <c r="G16" s="235">
        <f>'DCF - Financials'!G115</f>
        <v>1291.8</v>
      </c>
      <c r="H16" s="235">
        <f>'DCF - Financials'!H115</f>
        <v>859</v>
      </c>
      <c r="I16" s="235">
        <f>'DCF - Financials'!I115</f>
        <v>2672.9</v>
      </c>
      <c r="J16" s="235">
        <f>'DCF - Financials'!J115</f>
        <v>1243.4000000000001</v>
      </c>
      <c r="K16" s="343">
        <f>'DCF - Financials'!K115</f>
        <v>0</v>
      </c>
      <c r="L16" s="343">
        <f>'DCF - Financials'!L115</f>
        <v>0</v>
      </c>
      <c r="M16" s="343">
        <f>'DCF - Financials'!M115</f>
        <v>0</v>
      </c>
      <c r="N16" s="343">
        <f>'DCF - Financials'!N115</f>
        <v>0</v>
      </c>
      <c r="O16" s="343">
        <f>'DCF - Financials'!O115</f>
        <v>0</v>
      </c>
      <c r="P16" s="343">
        <f>'DCF - Financials'!P115</f>
        <v>0</v>
      </c>
      <c r="Q16" s="343">
        <f>'DCF - Financials'!Q115</f>
        <v>0</v>
      </c>
      <c r="R16" s="343">
        <f>'DCF - Financials'!R115</f>
        <v>0</v>
      </c>
      <c r="T16" s="163">
        <f>IF(NOT(ISBLANK(B16)), 1, 0)</f>
        <v>1</v>
      </c>
      <c r="U16" s="2">
        <v>1</v>
      </c>
    </row>
    <row r="17" spans="1:258" ht="13.05" customHeight="1">
      <c r="B17" s="141" t="s">
        <v>295</v>
      </c>
      <c r="C17" s="141" t="s">
        <v>87</v>
      </c>
      <c r="D17" s="141" t="s">
        <v>86</v>
      </c>
      <c r="F17" s="428"/>
      <c r="G17" s="154">
        <f>SUM(G12,-G16)</f>
        <v>-255.09999999999991</v>
      </c>
      <c r="H17" s="154">
        <f>SUM(H12,-H16)</f>
        <v>162.70000000000005</v>
      </c>
      <c r="I17" s="154">
        <f>SUM(I12,-I16)</f>
        <v>-939</v>
      </c>
      <c r="J17" s="154">
        <f>SUM(J12,-J16)</f>
        <v>490.5</v>
      </c>
      <c r="K17" s="271">
        <f>SUM(K12,-K16)</f>
        <v>1733.9</v>
      </c>
      <c r="L17" s="271">
        <f>SUM(L12,-L16)</f>
        <v>1733.9</v>
      </c>
      <c r="M17" s="271">
        <f>SUM(M12,-M16)</f>
        <v>1733.9</v>
      </c>
      <c r="N17" s="271">
        <f>SUM(N12,-N16)</f>
        <v>1733.9</v>
      </c>
      <c r="O17" s="271">
        <f>SUM(O12,-O16)</f>
        <v>1733.9</v>
      </c>
      <c r="P17" s="271">
        <f>SUM(P12,-P16)</f>
        <v>1733.9</v>
      </c>
      <c r="Q17" s="271">
        <f>SUM(Q12,-Q16)</f>
        <v>1733.9</v>
      </c>
      <c r="R17" s="271">
        <f>SUM(R12,-R16)</f>
        <v>1733.9</v>
      </c>
      <c r="T17" s="163">
        <f>IF(NOT(ISBLANK(B17)), 1, 0)</f>
        <v>1</v>
      </c>
      <c r="U17" s="2">
        <v>1</v>
      </c>
    </row>
    <row r="18" spans="1:258" ht="13.05" customHeight="1">
      <c r="B18" s="141" t="s">
        <v>322</v>
      </c>
      <c r="C18" s="141" t="s">
        <v>87</v>
      </c>
      <c r="D18" s="141" t="s">
        <v>86</v>
      </c>
      <c r="F18" s="428"/>
      <c r="G18" s="154">
        <f>'DCF - Financials'!G34</f>
        <v>964.00000000000045</v>
      </c>
      <c r="H18" s="154">
        <f>'DCF - Financials'!H34</f>
        <v>977.60000000000059</v>
      </c>
      <c r="I18" s="154">
        <f>'DCF - Financials'!I34</f>
        <v>1086.0999999999999</v>
      </c>
      <c r="J18" s="154">
        <f>'DCF - Financials'!J34</f>
        <v>1147.3000000000002</v>
      </c>
      <c r="K18" s="271">
        <f>'DCF - Financials'!K34</f>
        <v>0</v>
      </c>
      <c r="L18" s="271">
        <f>'DCF - Financials'!L34</f>
        <v>0</v>
      </c>
      <c r="M18" s="271">
        <f>'DCF - Financials'!M34</f>
        <v>0</v>
      </c>
      <c r="N18" s="271">
        <f>'DCF - Financials'!N34</f>
        <v>0</v>
      </c>
      <c r="O18" s="271">
        <f>'DCF - Financials'!O34</f>
        <v>0</v>
      </c>
      <c r="P18" s="271">
        <f>'DCF - Financials'!P34</f>
        <v>0</v>
      </c>
      <c r="Q18" s="271">
        <f>'DCF - Financials'!Q34</f>
        <v>0</v>
      </c>
      <c r="R18" s="271">
        <f>'DCF - Financials'!R34</f>
        <v>0</v>
      </c>
      <c r="T18" s="163">
        <f>IF(NOT(ISBLANK(B18)), 1, 0)</f>
        <v>1</v>
      </c>
      <c r="U18" s="2">
        <v>1</v>
      </c>
    </row>
    <row r="19" spans="1:258" s="1" customFormat="1" ht="13.05" customHeight="1">
      <c r="A19" s="162"/>
      <c r="B19" s="445" t="str">
        <f>B52</f>
        <v>Net Debt / EBITDA (Output)</v>
      </c>
      <c r="C19" s="332" t="s">
        <v>300</v>
      </c>
      <c r="D19" s="332" t="s">
        <v>86</v>
      </c>
      <c r="E19" s="332"/>
      <c r="F19" s="446"/>
      <c r="G19" s="445">
        <f>G52</f>
        <v>-0.26462655601659729</v>
      </c>
      <c r="H19" s="445">
        <f>H52</f>
        <v>0.16642798690671026</v>
      </c>
      <c r="I19" s="445">
        <f>I52</f>
        <v>-0.86456127428413598</v>
      </c>
      <c r="J19" s="445">
        <f>J52</f>
        <v>0.42752549463958855</v>
      </c>
      <c r="K19" s="444">
        <f>K52</f>
        <v>0</v>
      </c>
      <c r="L19" s="444">
        <f>L52</f>
        <v>0</v>
      </c>
      <c r="M19" s="444">
        <f>M52</f>
        <v>0</v>
      </c>
      <c r="N19" s="444">
        <f>N52</f>
        <v>0</v>
      </c>
      <c r="O19" s="444">
        <f>O52</f>
        <v>0</v>
      </c>
      <c r="P19" s="444">
        <f>P52</f>
        <v>0</v>
      </c>
      <c r="Q19" s="444">
        <f>Q52</f>
        <v>0</v>
      </c>
      <c r="R19" s="444">
        <f>R52</f>
        <v>0</v>
      </c>
      <c r="T19" s="163">
        <f>IF(NOT(ISBLANK(B19)), 1, 0)</f>
        <v>1</v>
      </c>
      <c r="U19" s="2">
        <v>1</v>
      </c>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1"/>
      <c r="IL19" s="141"/>
      <c r="IM19" s="141"/>
      <c r="IN19" s="141"/>
      <c r="IO19" s="141"/>
      <c r="IP19" s="141"/>
      <c r="IQ19" s="141"/>
      <c r="IR19" s="141"/>
      <c r="IS19" s="141"/>
      <c r="IT19" s="141"/>
      <c r="IU19" s="141"/>
      <c r="IV19" s="141"/>
      <c r="IW19" s="141"/>
      <c r="IX19" s="141"/>
    </row>
    <row r="20" spans="1:258" s="1" customFormat="1" ht="13.05" customHeight="1">
      <c r="A20" s="162"/>
      <c r="B20" s="414" t="str">
        <f>B53</f>
        <v>EBITDA / Interest Expense for Debt Sizing (Output)</v>
      </c>
      <c r="C20" s="141" t="s">
        <v>300</v>
      </c>
      <c r="D20" s="141" t="s">
        <v>86</v>
      </c>
      <c r="E20" s="141"/>
      <c r="F20" s="428"/>
      <c r="G20" s="414">
        <f>G53</f>
        <v>150.62500000000006</v>
      </c>
      <c r="H20" s="414">
        <f>H53</f>
        <v>36.342007434944264</v>
      </c>
      <c r="I20" s="414">
        <f>I53</f>
        <v>38.242957746478872</v>
      </c>
      <c r="J20" s="414">
        <f>J53</f>
        <v>15.504054054054057</v>
      </c>
      <c r="K20" s="413">
        <f>K53</f>
        <v>0</v>
      </c>
      <c r="L20" s="413">
        <f>L53</f>
        <v>0</v>
      </c>
      <c r="M20" s="413">
        <f>M53</f>
        <v>0</v>
      </c>
      <c r="N20" s="413">
        <f>N53</f>
        <v>0</v>
      </c>
      <c r="O20" s="413">
        <f>O53</f>
        <v>0</v>
      </c>
      <c r="P20" s="413">
        <f>P53</f>
        <v>0</v>
      </c>
      <c r="Q20" s="413">
        <f>Q53</f>
        <v>0</v>
      </c>
      <c r="R20" s="413">
        <f>R53</f>
        <v>0</v>
      </c>
      <c r="T20" s="163">
        <f>IF(NOT(ISBLANK(B20)), 1, 0)</f>
        <v>1</v>
      </c>
      <c r="U20" s="2">
        <v>1</v>
      </c>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c r="EY20" s="141"/>
      <c r="EZ20" s="141"/>
      <c r="FA20" s="141"/>
      <c r="FB20" s="141"/>
      <c r="FC20" s="141"/>
      <c r="FD20" s="141"/>
      <c r="FE20" s="141"/>
      <c r="FF20" s="141"/>
      <c r="FG20" s="141"/>
      <c r="FH20" s="141"/>
      <c r="FI20" s="141"/>
      <c r="FJ20" s="141"/>
      <c r="FK20" s="141"/>
      <c r="FL20" s="141"/>
      <c r="FM20" s="141"/>
      <c r="FN20" s="141"/>
      <c r="FO20" s="141"/>
      <c r="FP20" s="141"/>
      <c r="FQ20" s="141"/>
      <c r="FR20" s="141"/>
      <c r="FS20" s="141"/>
      <c r="FT20" s="141"/>
      <c r="FU20" s="141"/>
      <c r="FV20" s="141"/>
      <c r="FW20" s="141"/>
      <c r="FX20" s="141"/>
      <c r="FY20" s="141"/>
      <c r="FZ20" s="141"/>
      <c r="GA20" s="141"/>
      <c r="GB20" s="141"/>
      <c r="GC20" s="141"/>
      <c r="GD20" s="141"/>
      <c r="GE20" s="141"/>
      <c r="GF20" s="141"/>
      <c r="GG20" s="141"/>
      <c r="GH20" s="141"/>
      <c r="GI20" s="141"/>
      <c r="GJ20" s="141"/>
      <c r="GK20" s="141"/>
      <c r="GL20" s="141"/>
      <c r="GM20" s="141"/>
      <c r="GN20" s="141"/>
      <c r="GO20" s="141"/>
      <c r="GP20" s="141"/>
      <c r="GQ20" s="141"/>
      <c r="GR20" s="141"/>
      <c r="GS20" s="141"/>
      <c r="GT20" s="141"/>
      <c r="GU20" s="141"/>
      <c r="GV20" s="141"/>
      <c r="GW20" s="141"/>
      <c r="GX20" s="141"/>
      <c r="GY20" s="141"/>
      <c r="GZ20" s="141"/>
      <c r="HA20" s="141"/>
      <c r="HB20" s="141"/>
      <c r="HC20" s="141"/>
      <c r="HD20" s="141"/>
      <c r="HE20" s="141"/>
      <c r="HF20" s="141"/>
      <c r="HG20" s="141"/>
      <c r="HH20" s="141"/>
      <c r="HI20" s="141"/>
      <c r="HJ20" s="141"/>
      <c r="HK20" s="141"/>
      <c r="HL20" s="141"/>
      <c r="HM20" s="141"/>
      <c r="HN20" s="141"/>
      <c r="HO20" s="141"/>
      <c r="HP20" s="141"/>
      <c r="HQ20" s="141"/>
      <c r="HR20" s="141"/>
      <c r="HS20" s="141"/>
      <c r="HT20" s="141"/>
      <c r="HU20" s="141"/>
      <c r="HV20" s="141"/>
      <c r="HW20" s="141"/>
      <c r="HX20" s="141"/>
      <c r="HY20" s="141"/>
      <c r="HZ20" s="141"/>
      <c r="IA20" s="141"/>
      <c r="IB20" s="141"/>
      <c r="IC20" s="141"/>
      <c r="ID20" s="141"/>
      <c r="IE20" s="141"/>
      <c r="IF20" s="141"/>
      <c r="IG20" s="141"/>
      <c r="IH20" s="141"/>
      <c r="II20" s="141"/>
      <c r="IJ20" s="141"/>
      <c r="IK20" s="141"/>
      <c r="IL20" s="141"/>
      <c r="IM20" s="141"/>
      <c r="IN20" s="141"/>
      <c r="IO20" s="141"/>
      <c r="IP20" s="141"/>
      <c r="IQ20" s="141"/>
      <c r="IR20" s="141"/>
      <c r="IS20" s="141"/>
      <c r="IT20" s="141"/>
      <c r="IU20" s="141"/>
      <c r="IV20" s="141"/>
      <c r="IW20" s="141"/>
      <c r="IX20" s="141"/>
    </row>
    <row r="21" spans="1:258" s="1" customFormat="1" ht="13.05" customHeight="1">
      <c r="A21" s="162"/>
      <c r="B21" s="445" t="str">
        <f>B54</f>
        <v>Net Debt / Adjusted EBITDA (Output)</v>
      </c>
      <c r="C21" s="332" t="s">
        <v>300</v>
      </c>
      <c r="D21" s="332" t="s">
        <v>86</v>
      </c>
      <c r="E21" s="332"/>
      <c r="F21" s="446"/>
      <c r="G21" s="445">
        <f>G54</f>
        <v>0</v>
      </c>
      <c r="H21" s="445">
        <f>H54</f>
        <v>0.16642798690671026</v>
      </c>
      <c r="I21" s="445">
        <f>I54</f>
        <v>0</v>
      </c>
      <c r="J21" s="445">
        <f>J54</f>
        <v>0.42752549463958855</v>
      </c>
      <c r="K21" s="444">
        <f>K54</f>
        <v>0</v>
      </c>
      <c r="L21" s="444">
        <f>L54</f>
        <v>0</v>
      </c>
      <c r="M21" s="444">
        <f>M54</f>
        <v>0</v>
      </c>
      <c r="N21" s="444">
        <f>N54</f>
        <v>0</v>
      </c>
      <c r="O21" s="444">
        <f>O54</f>
        <v>0</v>
      </c>
      <c r="P21" s="444">
        <f>P54</f>
        <v>0</v>
      </c>
      <c r="Q21" s="444">
        <f>Q54</f>
        <v>0</v>
      </c>
      <c r="R21" s="444">
        <f>R54</f>
        <v>0</v>
      </c>
      <c r="T21" s="163">
        <f>IF(NOT(ISBLANK(B21)), 1, 0)</f>
        <v>1</v>
      </c>
      <c r="U21" s="2">
        <v>1</v>
      </c>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1"/>
      <c r="DV21" s="141"/>
      <c r="DW21" s="141"/>
      <c r="DX21" s="141"/>
      <c r="DY21" s="141"/>
      <c r="DZ21" s="141"/>
      <c r="EA21" s="141"/>
      <c r="EB21" s="141"/>
      <c r="EC21" s="141"/>
      <c r="ED21" s="141"/>
      <c r="EE21" s="141"/>
      <c r="EF21" s="141"/>
      <c r="EG21" s="141"/>
      <c r="EH21" s="141"/>
      <c r="EI21" s="141"/>
      <c r="EJ21" s="141"/>
      <c r="EK21" s="141"/>
      <c r="EL21" s="141"/>
      <c r="EM21" s="141"/>
      <c r="EN21" s="141"/>
      <c r="EO21" s="141"/>
      <c r="EP21" s="141"/>
      <c r="EQ21" s="141"/>
      <c r="ER21" s="141"/>
      <c r="ES21" s="141"/>
      <c r="ET21" s="141"/>
      <c r="EU21" s="141"/>
      <c r="EV21" s="141"/>
      <c r="EW21" s="141"/>
      <c r="EX21" s="141"/>
      <c r="EY21" s="141"/>
      <c r="EZ21" s="141"/>
      <c r="FA21" s="141"/>
      <c r="FB21" s="141"/>
      <c r="FC21" s="141"/>
      <c r="FD21" s="141"/>
      <c r="FE21" s="141"/>
      <c r="FF21" s="141"/>
      <c r="FG21" s="141"/>
      <c r="FH21" s="141"/>
      <c r="FI21" s="141"/>
      <c r="FJ21" s="141"/>
      <c r="FK21" s="141"/>
      <c r="FL21" s="141"/>
      <c r="FM21" s="141"/>
      <c r="FN21" s="141"/>
      <c r="FO21" s="141"/>
      <c r="FP21" s="141"/>
      <c r="FQ21" s="141"/>
      <c r="FR21" s="141"/>
      <c r="FS21" s="141"/>
      <c r="FT21" s="141"/>
      <c r="FU21" s="141"/>
      <c r="FV21" s="141"/>
      <c r="FW21" s="141"/>
      <c r="FX21" s="141"/>
      <c r="FY21" s="141"/>
      <c r="FZ21" s="141"/>
      <c r="GA21" s="141"/>
      <c r="GB21" s="141"/>
      <c r="GC21" s="141"/>
      <c r="GD21" s="141"/>
      <c r="GE21" s="141"/>
      <c r="GF21" s="141"/>
      <c r="GG21" s="141"/>
      <c r="GH21" s="141"/>
      <c r="GI21" s="141"/>
      <c r="GJ21" s="141"/>
      <c r="GK21" s="141"/>
      <c r="GL21" s="141"/>
      <c r="GM21" s="141"/>
      <c r="GN21" s="141"/>
      <c r="GO21" s="141"/>
      <c r="GP21" s="141"/>
      <c r="GQ21" s="141"/>
      <c r="GR21" s="141"/>
      <c r="GS21" s="141"/>
      <c r="GT21" s="141"/>
      <c r="GU21" s="141"/>
      <c r="GV21" s="141"/>
      <c r="GW21" s="141"/>
      <c r="GX21" s="141"/>
      <c r="GY21" s="141"/>
      <c r="GZ21" s="141"/>
      <c r="HA21" s="141"/>
      <c r="HB21" s="141"/>
      <c r="HC21" s="141"/>
      <c r="HD21" s="141"/>
      <c r="HE21" s="141"/>
      <c r="HF21" s="141"/>
      <c r="HG21" s="141"/>
      <c r="HH21" s="141"/>
      <c r="HI21" s="141"/>
      <c r="HJ21" s="141"/>
      <c r="HK21" s="141"/>
      <c r="HL21" s="141"/>
      <c r="HM21" s="141"/>
      <c r="HN21" s="141"/>
      <c r="HO21" s="141"/>
      <c r="HP21" s="141"/>
      <c r="HQ21" s="141"/>
      <c r="HR21" s="141"/>
      <c r="HS21" s="141"/>
      <c r="HT21" s="141"/>
      <c r="HU21" s="141"/>
      <c r="HV21" s="141"/>
      <c r="HW21" s="141"/>
      <c r="HX21" s="141"/>
      <c r="HY21" s="141"/>
      <c r="HZ21" s="141"/>
      <c r="IA21" s="141"/>
      <c r="IB21" s="141"/>
      <c r="IC21" s="141"/>
      <c r="ID21" s="141"/>
      <c r="IE21" s="141"/>
      <c r="IF21" s="141"/>
      <c r="IG21" s="141"/>
      <c r="IH21" s="141"/>
      <c r="II21" s="141"/>
      <c r="IJ21" s="141"/>
      <c r="IK21" s="141"/>
      <c r="IL21" s="141"/>
      <c r="IM21" s="141"/>
      <c r="IN21" s="141"/>
      <c r="IO21" s="141"/>
      <c r="IP21" s="141"/>
      <c r="IQ21" s="141"/>
      <c r="IR21" s="141"/>
      <c r="IS21" s="141"/>
      <c r="IT21" s="141"/>
      <c r="IU21" s="141"/>
      <c r="IV21" s="141"/>
      <c r="IW21" s="141"/>
      <c r="IX21" s="141"/>
    </row>
    <row r="22" spans="1:258" s="1" customFormat="1" ht="13.05" customHeight="1">
      <c r="A22" s="162"/>
      <c r="B22" s="443" t="str">
        <f>B55</f>
        <v>Adjusted EBITDA / Interest Expense for Debt Sizing (Output)</v>
      </c>
      <c r="C22" s="323" t="s">
        <v>300</v>
      </c>
      <c r="D22" s="323" t="s">
        <v>86</v>
      </c>
      <c r="E22" s="323"/>
      <c r="F22" s="428"/>
      <c r="G22" s="443">
        <f>G55</f>
        <v>150.62500000000006</v>
      </c>
      <c r="H22" s="443">
        <f>H55</f>
        <v>36.342007434944264</v>
      </c>
      <c r="I22" s="443">
        <f>I55</f>
        <v>38.242957746478872</v>
      </c>
      <c r="J22" s="443">
        <f>J55</f>
        <v>15.504054054054057</v>
      </c>
      <c r="K22" s="442">
        <f>K55</f>
        <v>0</v>
      </c>
      <c r="L22" s="442">
        <f>L55</f>
        <v>0</v>
      </c>
      <c r="M22" s="442">
        <f>M55</f>
        <v>0</v>
      </c>
      <c r="N22" s="442">
        <f>N55</f>
        <v>0</v>
      </c>
      <c r="O22" s="442">
        <f>O55</f>
        <v>0</v>
      </c>
      <c r="P22" s="442">
        <f>P55</f>
        <v>0</v>
      </c>
      <c r="Q22" s="442">
        <f>Q55</f>
        <v>0</v>
      </c>
      <c r="R22" s="442">
        <f>R55</f>
        <v>0</v>
      </c>
      <c r="T22" s="163">
        <f>IF(NOT(ISBLANK(B22)), 1, 0)</f>
        <v>1</v>
      </c>
      <c r="U22" s="2">
        <v>1</v>
      </c>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c r="DQ22" s="141"/>
      <c r="DR22" s="141"/>
      <c r="DS22" s="141"/>
      <c r="DT22" s="141"/>
      <c r="DU22" s="141"/>
      <c r="DV22" s="141"/>
      <c r="DW22" s="141"/>
      <c r="DX22" s="141"/>
      <c r="DY22" s="141"/>
      <c r="DZ22" s="141"/>
      <c r="EA22" s="141"/>
      <c r="EB22" s="141"/>
      <c r="EC22" s="141"/>
      <c r="ED22" s="141"/>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41"/>
      <c r="FG22" s="141"/>
      <c r="FH22" s="141"/>
      <c r="FI22" s="141"/>
      <c r="FJ22" s="141"/>
      <c r="FK22" s="141"/>
      <c r="FL22" s="141"/>
      <c r="FM22" s="141"/>
      <c r="FN22" s="141"/>
      <c r="FO22" s="141"/>
      <c r="FP22" s="141"/>
      <c r="FQ22" s="141"/>
      <c r="FR22" s="141"/>
      <c r="FS22" s="141"/>
      <c r="FT22" s="141"/>
      <c r="FU22" s="141"/>
      <c r="FV22" s="141"/>
      <c r="FW22" s="141"/>
      <c r="FX22" s="141"/>
      <c r="FY22" s="141"/>
      <c r="FZ22" s="141"/>
      <c r="GA22" s="141"/>
      <c r="GB22" s="141"/>
      <c r="GC22" s="141"/>
      <c r="GD22" s="141"/>
      <c r="GE22" s="141"/>
      <c r="GF22" s="141"/>
      <c r="GG22" s="141"/>
      <c r="GH22" s="141"/>
      <c r="GI22" s="141"/>
      <c r="GJ22" s="141"/>
      <c r="GK22" s="141"/>
      <c r="GL22" s="141"/>
      <c r="GM22" s="141"/>
      <c r="GN22" s="141"/>
      <c r="GO22" s="141"/>
      <c r="GP22" s="141"/>
      <c r="GQ22" s="141"/>
      <c r="GR22" s="141"/>
      <c r="GS22" s="141"/>
      <c r="GT22" s="141"/>
      <c r="GU22" s="141"/>
      <c r="GV22" s="141"/>
      <c r="GW22" s="141"/>
      <c r="GX22" s="141"/>
      <c r="GY22" s="141"/>
      <c r="GZ22" s="141"/>
      <c r="HA22" s="141"/>
      <c r="HB22" s="141"/>
      <c r="HC22" s="141"/>
      <c r="HD22" s="141"/>
      <c r="HE22" s="141"/>
      <c r="HF22" s="141"/>
      <c r="HG22" s="141"/>
      <c r="HH22" s="141"/>
      <c r="HI22" s="141"/>
      <c r="HJ22" s="141"/>
      <c r="HK22" s="141"/>
      <c r="HL22" s="141"/>
      <c r="HM22" s="141"/>
      <c r="HN22" s="141"/>
      <c r="HO22" s="141"/>
      <c r="HP22" s="141"/>
      <c r="HQ22" s="141"/>
      <c r="HR22" s="141"/>
      <c r="HS22" s="141"/>
      <c r="HT22" s="141"/>
      <c r="HU22" s="141"/>
      <c r="HV22" s="141"/>
      <c r="HW22" s="141"/>
      <c r="HX22" s="141"/>
      <c r="HY22" s="141"/>
      <c r="HZ22" s="141"/>
      <c r="IA22" s="141"/>
      <c r="IB22" s="141"/>
      <c r="IC22" s="141"/>
      <c r="ID22" s="141"/>
      <c r="IE22" s="141"/>
      <c r="IF22" s="141"/>
      <c r="IG22" s="141"/>
      <c r="IH22" s="141"/>
      <c r="II22" s="141"/>
      <c r="IJ22" s="141"/>
      <c r="IK22" s="141"/>
      <c r="IL22" s="141"/>
      <c r="IM22" s="141"/>
      <c r="IN22" s="141"/>
      <c r="IO22" s="141"/>
      <c r="IP22" s="141"/>
      <c r="IQ22" s="141"/>
      <c r="IR22" s="141"/>
      <c r="IS22" s="141"/>
      <c r="IT22" s="141"/>
      <c r="IU22" s="141"/>
      <c r="IV22" s="141"/>
      <c r="IW22" s="141"/>
      <c r="IX22" s="141"/>
    </row>
    <row r="23" spans="1:258" ht="13.05" customHeight="1">
      <c r="B23" s="178"/>
      <c r="K23" s="441"/>
      <c r="L23" s="422"/>
      <c r="M23" s="422"/>
      <c r="N23" s="422"/>
      <c r="O23" s="422"/>
      <c r="P23" s="422"/>
      <c r="Q23" s="422"/>
      <c r="R23" s="422"/>
      <c r="T23" s="163">
        <f>IF(NOT(ISBLANK(B23)), 1, 0)</f>
        <v>0</v>
      </c>
      <c r="U23" s="2">
        <v>0</v>
      </c>
    </row>
    <row r="24" spans="1:258" ht="13.05" customHeight="1">
      <c r="A24" s="162"/>
      <c r="B24" s="203" t="s">
        <v>321</v>
      </c>
      <c r="T24" s="163">
        <f>IF(NOT(ISBLANK(B24)), 1, 0)</f>
        <v>1</v>
      </c>
      <c r="U24" s="2">
        <v>1</v>
      </c>
    </row>
    <row r="25" spans="1:258" ht="13.05" customHeight="1">
      <c r="A25" s="162"/>
      <c r="B25" s="191" t="s">
        <v>320</v>
      </c>
      <c r="C25" s="187" t="s">
        <v>87</v>
      </c>
      <c r="D25" s="187" t="s">
        <v>86</v>
      </c>
      <c r="E25" s="187"/>
      <c r="F25" s="440"/>
      <c r="G25" s="190">
        <f>'DCF - Financials'!F135</f>
        <v>140.5</v>
      </c>
      <c r="H25" s="190">
        <f>'DCF - Financials'!G135</f>
        <v>890.4</v>
      </c>
      <c r="I25" s="190">
        <f>'DCF - Financials'!H135</f>
        <v>876.2</v>
      </c>
      <c r="J25" s="190">
        <f>'DCF - Financials'!I135</f>
        <v>1579.5</v>
      </c>
      <c r="K25" s="189">
        <f>'DCF - Financials'!J135</f>
        <v>1600.6000000000001</v>
      </c>
      <c r="L25" s="189">
        <f>'DCF - Financials'!K135</f>
        <v>0</v>
      </c>
      <c r="M25" s="189">
        <f>'DCF - Financials'!L135</f>
        <v>0</v>
      </c>
      <c r="N25" s="189">
        <f>'DCF - Financials'!M135</f>
        <v>0</v>
      </c>
      <c r="O25" s="189">
        <f>'DCF - Financials'!N135</f>
        <v>0</v>
      </c>
      <c r="P25" s="189">
        <f>'DCF - Financials'!O135</f>
        <v>0</v>
      </c>
      <c r="Q25" s="189">
        <f>'DCF - Financials'!P135</f>
        <v>0</v>
      </c>
      <c r="R25" s="189">
        <f>'DCF - Financials'!Q135</f>
        <v>0</v>
      </c>
      <c r="T25" s="163">
        <f>IF(NOT(ISBLANK(B25)), 1, 0)</f>
        <v>1</v>
      </c>
      <c r="U25" s="2">
        <v>1</v>
      </c>
    </row>
    <row r="26" spans="1:258" ht="13.05" customHeight="1">
      <c r="A26" s="162"/>
      <c r="B26" s="185" t="s">
        <v>319</v>
      </c>
      <c r="C26" s="147" t="s">
        <v>87</v>
      </c>
      <c r="D26" s="147" t="s">
        <v>253</v>
      </c>
      <c r="E26" s="147"/>
      <c r="F26" s="427"/>
      <c r="G26" s="184">
        <f>'DCF - Financials'!G87</f>
        <v>896.7</v>
      </c>
      <c r="H26" s="184">
        <f>'DCF - Financials'!H87</f>
        <v>0</v>
      </c>
      <c r="I26" s="184">
        <f>'DCF - Financials'!I87</f>
        <v>997.2</v>
      </c>
      <c r="J26" s="184">
        <f>'DCF - Financials'!J87</f>
        <v>1100</v>
      </c>
      <c r="K26" s="439">
        <v>0</v>
      </c>
      <c r="L26" s="439">
        <v>0</v>
      </c>
      <c r="M26" s="439">
        <v>0</v>
      </c>
      <c r="N26" s="439">
        <v>0</v>
      </c>
      <c r="O26" s="439">
        <v>0</v>
      </c>
      <c r="P26" s="439">
        <v>0</v>
      </c>
      <c r="Q26" s="439">
        <v>0</v>
      </c>
      <c r="R26" s="439">
        <v>0</v>
      </c>
      <c r="T26" s="163">
        <f>IF(NOT(ISBLANK(B26)), 1, 0)</f>
        <v>1</v>
      </c>
      <c r="U26" s="2">
        <v>1</v>
      </c>
    </row>
    <row r="27" spans="1:258" ht="13.05" customHeight="1">
      <c r="A27" s="162"/>
      <c r="B27" s="178" t="s">
        <v>318</v>
      </c>
      <c r="C27" s="141" t="s">
        <v>87</v>
      </c>
      <c r="D27" s="141" t="s">
        <v>253</v>
      </c>
      <c r="F27" s="428"/>
      <c r="G27" s="175">
        <f>'DCF - Financials'!G88</f>
        <v>-0.5</v>
      </c>
      <c r="H27" s="175">
        <f>'DCF - Financials'!H88</f>
        <v>-15</v>
      </c>
      <c r="I27" s="175">
        <f>'DCF - Financials'!I88</f>
        <v>-285</v>
      </c>
      <c r="J27" s="175">
        <f>'DCF - Financials'!J88</f>
        <v>-1100</v>
      </c>
      <c r="K27" s="395">
        <v>0</v>
      </c>
      <c r="L27" s="395">
        <v>0</v>
      </c>
      <c r="M27" s="395">
        <v>0</v>
      </c>
      <c r="N27" s="395">
        <v>0</v>
      </c>
      <c r="O27" s="395">
        <v>0</v>
      </c>
      <c r="P27" s="395">
        <v>0</v>
      </c>
      <c r="Q27" s="395">
        <v>0</v>
      </c>
      <c r="R27" s="395">
        <v>0</v>
      </c>
      <c r="T27" s="163">
        <f>IF(NOT(ISBLANK(B27)), 1, 0)</f>
        <v>1</v>
      </c>
      <c r="U27" s="2">
        <v>1</v>
      </c>
    </row>
    <row r="28" spans="1:258" s="147" customFormat="1" ht="13.05" customHeight="1">
      <c r="A28" s="162"/>
      <c r="B28" s="185" t="s">
        <v>317</v>
      </c>
      <c r="C28" s="147" t="s">
        <v>87</v>
      </c>
      <c r="D28" s="147" t="s">
        <v>86</v>
      </c>
      <c r="F28" s="427">
        <f>G25</f>
        <v>140.5</v>
      </c>
      <c r="G28" s="184">
        <f>SUM(G25:G27)</f>
        <v>1036.7</v>
      </c>
      <c r="H28" s="184">
        <f>SUM(H25:H27)</f>
        <v>875.4</v>
      </c>
      <c r="I28" s="184">
        <f>SUM(I25:I27)</f>
        <v>1588.4</v>
      </c>
      <c r="J28" s="184">
        <f>SUM(J25:J27)</f>
        <v>1579.5</v>
      </c>
      <c r="K28" s="183">
        <f>SUM(K25:K27)</f>
        <v>1600.6000000000001</v>
      </c>
      <c r="L28" s="183">
        <f>SUM(L25:L27)</f>
        <v>0</v>
      </c>
      <c r="M28" s="183">
        <f>SUM(M25:M27)</f>
        <v>0</v>
      </c>
      <c r="N28" s="183">
        <f>SUM(N25:N27)</f>
        <v>0</v>
      </c>
      <c r="O28" s="183">
        <f>SUM(O25:O27)</f>
        <v>0</v>
      </c>
      <c r="P28" s="183">
        <f>SUM(P25:P27)</f>
        <v>0</v>
      </c>
      <c r="Q28" s="183">
        <f>SUM(Q25:Q27)</f>
        <v>0</v>
      </c>
      <c r="R28" s="183">
        <f>SUM(R25:R27)</f>
        <v>0</v>
      </c>
      <c r="S28" s="1"/>
      <c r="T28" s="163">
        <f>IF(NOT(ISBLANK(B28)), 1, 0)</f>
        <v>1</v>
      </c>
      <c r="U28" s="2">
        <v>1</v>
      </c>
      <c r="V28" s="1"/>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row>
    <row r="29" spans="1:258" ht="13.05" customHeight="1">
      <c r="A29" s="162"/>
      <c r="B29" s="178"/>
      <c r="G29" s="398"/>
      <c r="H29" s="398"/>
      <c r="I29" s="398"/>
      <c r="J29" s="398"/>
      <c r="K29" s="175"/>
      <c r="L29" s="175"/>
      <c r="M29" s="175"/>
      <c r="N29" s="175"/>
      <c r="O29" s="175"/>
      <c r="P29" s="175"/>
      <c r="Q29" s="175"/>
      <c r="R29" s="175"/>
      <c r="T29" s="163">
        <f>IF(NOT(ISBLANK(B29)), 1, 0)</f>
        <v>0</v>
      </c>
      <c r="U29" s="2">
        <v>0</v>
      </c>
    </row>
    <row r="30" spans="1:258" ht="13.05" customHeight="1">
      <c r="A30" s="162"/>
      <c r="B30" s="178" t="s">
        <v>316</v>
      </c>
      <c r="C30" s="141" t="s">
        <v>87</v>
      </c>
      <c r="D30" s="141" t="s">
        <v>86</v>
      </c>
      <c r="F30" s="438">
        <f>-'DCF - Financials'!F37</f>
        <v>-2.181</v>
      </c>
      <c r="G30" s="398">
        <f>-'DCF - Financials'!G37</f>
        <v>6.4</v>
      </c>
      <c r="H30" s="398">
        <f>-'DCF - Financials'!H37</f>
        <v>26.9</v>
      </c>
      <c r="I30" s="398">
        <f>-'DCF - Financials'!I37</f>
        <v>28.4</v>
      </c>
      <c r="J30" s="398">
        <f>-'DCF - Financials'!J37</f>
        <v>74</v>
      </c>
      <c r="K30" s="391">
        <f>K25*K31</f>
        <v>0</v>
      </c>
      <c r="L30" s="391">
        <f>L25*L31</f>
        <v>0</v>
      </c>
      <c r="M30" s="391">
        <f>M25*M31</f>
        <v>0</v>
      </c>
      <c r="N30" s="391">
        <f>N25*N31</f>
        <v>0</v>
      </c>
      <c r="O30" s="391">
        <f>O25*O31</f>
        <v>0</v>
      </c>
      <c r="P30" s="391">
        <f>P25*P31</f>
        <v>0</v>
      </c>
      <c r="Q30" s="391">
        <f>Q25*Q31</f>
        <v>0</v>
      </c>
      <c r="R30" s="391">
        <f>R25*R31</f>
        <v>0</v>
      </c>
      <c r="T30" s="163">
        <f>IF(NOT(ISBLANK(B30)), 1, 0)</f>
        <v>1</v>
      </c>
      <c r="U30" s="2">
        <v>1</v>
      </c>
    </row>
    <row r="31" spans="1:258" ht="13.05" customHeight="1">
      <c r="A31" s="162"/>
      <c r="B31" s="178" t="s">
        <v>315</v>
      </c>
      <c r="C31" s="141" t="s">
        <v>83</v>
      </c>
      <c r="D31" s="141" t="s">
        <v>253</v>
      </c>
      <c r="F31" s="437"/>
      <c r="G31" s="436">
        <f>IFERROR(G30/SUM(G25:G26),0)</f>
        <v>6.1704589278827613E-3</v>
      </c>
      <c r="H31" s="436">
        <f>IFERROR(H30/SUM(H25:H26),0)</f>
        <v>3.0211141060197663E-2</v>
      </c>
      <c r="I31" s="436">
        <f>IFERROR(I30/SUM(I25:I26),0)</f>
        <v>1.5159602861108144E-2</v>
      </c>
      <c r="J31" s="436">
        <f>IFERROR(J30/SUM(J25:J26),0)</f>
        <v>2.7617092741183055E-2</v>
      </c>
      <c r="K31" s="194"/>
      <c r="L31" s="194"/>
      <c r="M31" s="194"/>
      <c r="N31" s="194"/>
      <c r="O31" s="194"/>
      <c r="P31" s="194"/>
      <c r="Q31" s="194"/>
      <c r="R31" s="194"/>
      <c r="T31" s="163">
        <f>IF(NOT(ISBLANK(B31)), 1, 0)</f>
        <v>1</v>
      </c>
      <c r="U31" s="2">
        <v>1</v>
      </c>
    </row>
    <row r="32" spans="1:258" ht="13.05" customHeight="1">
      <c r="A32" s="162"/>
      <c r="B32" s="178"/>
      <c r="F32" s="175"/>
      <c r="G32" s="175"/>
      <c r="H32" s="175"/>
      <c r="I32" s="175"/>
      <c r="J32" s="175"/>
      <c r="K32" s="175"/>
      <c r="L32" s="175"/>
      <c r="M32" s="175"/>
      <c r="N32" s="175"/>
      <c r="O32" s="175"/>
      <c r="P32" s="175"/>
      <c r="Q32" s="175"/>
      <c r="R32" s="175"/>
      <c r="T32" s="163">
        <f>IF(NOT(ISBLANK(B32)), 1, 0)</f>
        <v>0</v>
      </c>
      <c r="U32" s="2">
        <v>0</v>
      </c>
    </row>
    <row r="33" spans="1:98" ht="13.05" customHeight="1">
      <c r="A33" s="162"/>
      <c r="B33" s="203" t="s">
        <v>314</v>
      </c>
      <c r="T33" s="163">
        <f>IF(NOT(ISBLANK(B33)), 1, 0)</f>
        <v>1</v>
      </c>
      <c r="U33" s="2">
        <v>1</v>
      </c>
    </row>
    <row r="34" spans="1:98" ht="13.05" customHeight="1">
      <c r="A34" s="162"/>
      <c r="B34" s="191" t="s">
        <v>313</v>
      </c>
      <c r="C34" s="187" t="s">
        <v>87</v>
      </c>
      <c r="D34" s="187" t="s">
        <v>86</v>
      </c>
      <c r="E34" s="187"/>
      <c r="F34" s="435"/>
      <c r="G34" s="435"/>
      <c r="H34" s="435"/>
      <c r="I34" s="435"/>
      <c r="J34" s="435"/>
      <c r="K34" s="189">
        <f>J38</f>
        <v>0</v>
      </c>
      <c r="L34" s="189">
        <f>K38</f>
        <v>0</v>
      </c>
      <c r="M34" s="189">
        <f>L38</f>
        <v>0</v>
      </c>
      <c r="N34" s="189">
        <f>M38</f>
        <v>0</v>
      </c>
      <c r="O34" s="189">
        <f>N38</f>
        <v>0</v>
      </c>
      <c r="P34" s="189">
        <f>O38</f>
        <v>0</v>
      </c>
      <c r="Q34" s="189">
        <f>P38</f>
        <v>0</v>
      </c>
      <c r="R34" s="189">
        <f>Q38</f>
        <v>0</v>
      </c>
      <c r="T34" s="163">
        <f>IF(NOT(ISBLANK(B34)), 1, 0)</f>
        <v>1</v>
      </c>
      <c r="U34" s="2">
        <v>1</v>
      </c>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141"/>
      <c r="CP34" s="141"/>
      <c r="CQ34" s="141"/>
      <c r="CR34" s="141"/>
      <c r="CS34" s="141"/>
      <c r="CT34" s="141"/>
    </row>
    <row r="35" spans="1:98" ht="13.05" customHeight="1">
      <c r="A35" s="162"/>
      <c r="B35" s="178" t="s">
        <v>312</v>
      </c>
      <c r="C35" s="429" t="s">
        <v>87</v>
      </c>
      <c r="D35" s="429" t="s">
        <v>86</v>
      </c>
      <c r="F35" s="434"/>
      <c r="G35" s="434"/>
      <c r="H35" s="434"/>
      <c r="I35" s="434"/>
      <c r="J35" s="434"/>
      <c r="K35" s="188">
        <f>-K89</f>
        <v>0</v>
      </c>
      <c r="L35" s="188">
        <f>-L89</f>
        <v>0</v>
      </c>
      <c r="M35" s="188">
        <f>-M89</f>
        <v>0</v>
      </c>
      <c r="N35" s="188">
        <f>-N89</f>
        <v>0</v>
      </c>
      <c r="O35" s="188">
        <f>-O89</f>
        <v>0</v>
      </c>
      <c r="P35" s="188">
        <f>-P89</f>
        <v>0</v>
      </c>
      <c r="Q35" s="188">
        <f>-Q89</f>
        <v>0</v>
      </c>
      <c r="R35" s="188">
        <f>-R89</f>
        <v>0</v>
      </c>
      <c r="T35" s="163">
        <f>IF(NOT(ISBLANK(B35)), 1, 0)</f>
        <v>1</v>
      </c>
      <c r="U35" s="2">
        <v>1</v>
      </c>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c r="CQ35" s="141"/>
      <c r="CR35" s="141"/>
      <c r="CS35" s="141"/>
      <c r="CT35" s="141"/>
    </row>
    <row r="36" spans="1:98" s="429" customFormat="1" ht="13.05" customHeight="1">
      <c r="A36" s="433"/>
      <c r="B36" s="432" t="s">
        <v>311</v>
      </c>
      <c r="C36" s="429" t="s">
        <v>87</v>
      </c>
      <c r="D36" s="429" t="s">
        <v>86</v>
      </c>
      <c r="F36" s="431"/>
      <c r="G36" s="431"/>
      <c r="H36" s="431"/>
      <c r="I36" s="431"/>
      <c r="J36" s="431"/>
      <c r="K36" s="391">
        <f>MAX(0,K62-K28-K34)</f>
        <v>0</v>
      </c>
      <c r="L36" s="391">
        <f>MAX(0,L62-L28-L34)</f>
        <v>0</v>
      </c>
      <c r="M36" s="391">
        <f>MAX(0,M62-M28-M34)</f>
        <v>0</v>
      </c>
      <c r="N36" s="391">
        <f>MAX(0,N62-N28-N34)</f>
        <v>0</v>
      </c>
      <c r="O36" s="391">
        <f>MAX(0,O62-O28-O34)</f>
        <v>0</v>
      </c>
      <c r="P36" s="391">
        <f>MAX(0,P62-P28-P34)</f>
        <v>0</v>
      </c>
      <c r="Q36" s="391">
        <f>MAX(0,Q62-Q28-Q34)</f>
        <v>0</v>
      </c>
      <c r="R36" s="391">
        <f>MAX(0,R62-R28-R34)</f>
        <v>0</v>
      </c>
      <c r="S36" s="430"/>
      <c r="T36" s="163">
        <f>IF(NOT(ISBLANK(B36)), 1, 0)</f>
        <v>1</v>
      </c>
      <c r="U36" s="2">
        <v>1</v>
      </c>
    </row>
    <row r="37" spans="1:98" ht="13.05" customHeight="1">
      <c r="A37" s="162"/>
      <c r="B37" s="178" t="s">
        <v>310</v>
      </c>
      <c r="C37" s="141" t="s">
        <v>87</v>
      </c>
      <c r="D37" s="141" t="s">
        <v>86</v>
      </c>
      <c r="F37" s="428"/>
      <c r="G37" s="428"/>
      <c r="H37" s="428"/>
      <c r="I37" s="428"/>
      <c r="J37" s="428"/>
      <c r="K37" s="188">
        <f>-MIN(MAX(K28+K34-K62,0),SUM(K34:K36),K90)</f>
        <v>0</v>
      </c>
      <c r="L37" s="188">
        <f>-MIN(MAX(L28+L34-L62,0),SUM(L34:L36),L90)</f>
        <v>0</v>
      </c>
      <c r="M37" s="188">
        <f>-MIN(MAX(M28+M34-M62,0),SUM(M34:M36),M90)</f>
        <v>0</v>
      </c>
      <c r="N37" s="188">
        <f>-MIN(MAX(N28+N34-N62,0),SUM(N34:N36),N90)</f>
        <v>0</v>
      </c>
      <c r="O37" s="188">
        <f>-MIN(MAX(O28+O34-O62,0),SUM(O34:O36),O90)</f>
        <v>0</v>
      </c>
      <c r="P37" s="188">
        <f>-MIN(MAX(P28+P34-P62,0),SUM(P34:P36),P90)</f>
        <v>0</v>
      </c>
      <c r="Q37" s="188">
        <f>-MIN(MAX(Q28+Q34-Q62,0),SUM(Q34:Q36),Q90)</f>
        <v>0</v>
      </c>
      <c r="R37" s="188">
        <f>-MIN(MAX(R28+R34-R62,0),SUM(R34:R36),R90)</f>
        <v>0</v>
      </c>
      <c r="T37" s="163">
        <f>IF(NOT(ISBLANK(B37)), 1, 0)</f>
        <v>1</v>
      </c>
      <c r="U37" s="2">
        <v>1</v>
      </c>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c r="CQ37" s="141"/>
      <c r="CR37" s="141"/>
      <c r="CS37" s="141"/>
      <c r="CT37" s="141"/>
    </row>
    <row r="38" spans="1:98" ht="13.05" customHeight="1">
      <c r="A38" s="162"/>
      <c r="B38" s="185" t="s">
        <v>309</v>
      </c>
      <c r="C38" s="147" t="s">
        <v>87</v>
      </c>
      <c r="D38" s="147" t="s">
        <v>86</v>
      </c>
      <c r="E38" s="147"/>
      <c r="F38" s="427"/>
      <c r="G38" s="427"/>
      <c r="H38" s="427"/>
      <c r="I38" s="427"/>
      <c r="J38" s="427">
        <v>0</v>
      </c>
      <c r="K38" s="183">
        <f>SUM(K34:K37)</f>
        <v>0</v>
      </c>
      <c r="L38" s="183">
        <f>SUM(L34:L37)</f>
        <v>0</v>
      </c>
      <c r="M38" s="183">
        <f>SUM(M34:M37)</f>
        <v>0</v>
      </c>
      <c r="N38" s="183">
        <f>SUM(N34:N37)</f>
        <v>0</v>
      </c>
      <c r="O38" s="183">
        <f>SUM(O34:O37)</f>
        <v>0</v>
      </c>
      <c r="P38" s="183">
        <f>SUM(P34:P37)</f>
        <v>0</v>
      </c>
      <c r="Q38" s="183">
        <f>SUM(Q34:Q37)</f>
        <v>0</v>
      </c>
      <c r="R38" s="183">
        <f>SUM(R34:R37)</f>
        <v>0</v>
      </c>
      <c r="T38" s="163">
        <f>IF(NOT(ISBLANK(B38)), 1, 0)</f>
        <v>1</v>
      </c>
      <c r="U38" s="2">
        <v>1</v>
      </c>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141"/>
      <c r="CP38" s="141"/>
      <c r="CQ38" s="141"/>
      <c r="CR38" s="141"/>
      <c r="CS38" s="141"/>
      <c r="CT38" s="141"/>
    </row>
    <row r="39" spans="1:98" ht="13.05" customHeight="1">
      <c r="A39" s="162"/>
      <c r="B39" s="178" t="s">
        <v>308</v>
      </c>
      <c r="C39" s="141" t="s">
        <v>83</v>
      </c>
      <c r="D39" s="141" t="s">
        <v>81</v>
      </c>
      <c r="F39" s="425"/>
      <c r="G39" s="425"/>
      <c r="H39" s="425"/>
      <c r="I39" s="425"/>
      <c r="J39" s="425"/>
      <c r="K39" s="194"/>
      <c r="L39" s="194"/>
      <c r="M39" s="194"/>
      <c r="N39" s="194"/>
      <c r="O39" s="194"/>
      <c r="P39" s="194"/>
      <c r="Q39" s="194"/>
      <c r="R39" s="194"/>
      <c r="T39" s="163">
        <f>IF(NOT(ISBLANK(B39)), 1, 0)</f>
        <v>1</v>
      </c>
      <c r="U39" s="2">
        <v>1</v>
      </c>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141"/>
      <c r="CP39" s="141"/>
      <c r="CQ39" s="141"/>
      <c r="CR39" s="141"/>
      <c r="CS39" s="141"/>
      <c r="CT39" s="141"/>
    </row>
    <row r="40" spans="1:98" ht="13.05" customHeight="1">
      <c r="A40" s="162"/>
      <c r="B40" s="178"/>
      <c r="M40" s="426"/>
      <c r="N40" s="426"/>
      <c r="O40" s="426"/>
      <c r="P40" s="426"/>
      <c r="Q40" s="426"/>
      <c r="R40" s="426"/>
      <c r="T40" s="163">
        <f>IF(NOT(ISBLANK(B40)), 1, 0)</f>
        <v>0</v>
      </c>
      <c r="U40" s="2">
        <v>0</v>
      </c>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c r="CQ40" s="141"/>
      <c r="CR40" s="141"/>
      <c r="CS40" s="141"/>
      <c r="CT40" s="141"/>
    </row>
    <row r="41" spans="1:98" ht="13.05" customHeight="1">
      <c r="A41" s="162"/>
      <c r="B41" s="178" t="s">
        <v>307</v>
      </c>
      <c r="F41" s="425"/>
      <c r="G41" s="425"/>
      <c r="H41" s="425"/>
      <c r="I41" s="425"/>
      <c r="J41" s="425"/>
      <c r="K41" s="188">
        <f>K39*SUM(K34,K36)</f>
        <v>0</v>
      </c>
      <c r="L41" s="188">
        <f>L39*SUM(L34,L36)</f>
        <v>0</v>
      </c>
      <c r="M41" s="188">
        <f>M39*SUM(M34,M36)</f>
        <v>0</v>
      </c>
      <c r="N41" s="188">
        <f>N39*SUM(N34,N36)</f>
        <v>0</v>
      </c>
      <c r="O41" s="188">
        <f>O39*SUM(O34,O36)</f>
        <v>0</v>
      </c>
      <c r="P41" s="188">
        <f>P39*SUM(P34,P36)</f>
        <v>0</v>
      </c>
      <c r="Q41" s="188">
        <f>Q39*SUM(Q34,Q36)</f>
        <v>0</v>
      </c>
      <c r="R41" s="188">
        <f>R39*SUM(R34,R36)</f>
        <v>0</v>
      </c>
      <c r="T41" s="163">
        <f>IF(NOT(ISBLANK(B41)), 1, 0)</f>
        <v>1</v>
      </c>
      <c r="U41" s="2">
        <v>1</v>
      </c>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row>
    <row r="42" spans="1:98" ht="13.05" customHeight="1">
      <c r="A42" s="162"/>
      <c r="B42" s="185" t="s">
        <v>306</v>
      </c>
      <c r="C42" s="147" t="s">
        <v>87</v>
      </c>
      <c r="D42" s="147" t="s">
        <v>86</v>
      </c>
      <c r="E42" s="147"/>
      <c r="F42" s="424"/>
      <c r="G42" s="424"/>
      <c r="H42" s="424"/>
      <c r="I42" s="424"/>
      <c r="J42" s="424"/>
      <c r="K42" s="423">
        <f>K39*SUM(K34,K36)</f>
        <v>0</v>
      </c>
      <c r="L42" s="423">
        <f>L39*SUM(L34,L36)</f>
        <v>0</v>
      </c>
      <c r="M42" s="423">
        <f>M39*SUM(M34,M36)</f>
        <v>0</v>
      </c>
      <c r="N42" s="423">
        <f>N39*SUM(N34,N36)</f>
        <v>0</v>
      </c>
      <c r="O42" s="423">
        <f>O39*SUM(O34,O36)</f>
        <v>0</v>
      </c>
      <c r="P42" s="423">
        <f>P39*SUM(P34,P36)</f>
        <v>0</v>
      </c>
      <c r="Q42" s="423">
        <f>Q39*SUM(Q34,Q36)</f>
        <v>0</v>
      </c>
      <c r="R42" s="423">
        <f>R39*SUM(R34,R36)</f>
        <v>0</v>
      </c>
      <c r="T42" s="163">
        <f>IF(NOT(ISBLANK(B42)), 1, 0)</f>
        <v>1</v>
      </c>
      <c r="U42" s="2">
        <v>1</v>
      </c>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c r="CQ42" s="141"/>
      <c r="CR42" s="141"/>
      <c r="CS42" s="141"/>
      <c r="CT42" s="141"/>
    </row>
    <row r="43" spans="1:98" ht="7.05" customHeight="1">
      <c r="B43" s="156"/>
      <c r="K43" s="422"/>
      <c r="L43" s="422"/>
      <c r="M43" s="422"/>
      <c r="N43" s="422"/>
      <c r="O43" s="422"/>
      <c r="P43" s="422"/>
      <c r="Q43" s="422"/>
      <c r="R43" s="422"/>
      <c r="T43" s="163">
        <f>IF(NOT(ISBLANK(B43)), 1, 0)</f>
        <v>0</v>
      </c>
      <c r="U43" s="2">
        <v>0</v>
      </c>
    </row>
    <row r="44" spans="1:98" ht="13.05" customHeight="1">
      <c r="B44" s="178" t="s">
        <v>305</v>
      </c>
      <c r="K44" s="422"/>
      <c r="L44" s="422"/>
      <c r="M44" s="422"/>
      <c r="N44" s="422"/>
      <c r="O44" s="422"/>
      <c r="P44" s="422"/>
      <c r="Q44" s="422"/>
      <c r="R44" s="422"/>
      <c r="T44" s="163">
        <f>IF(NOT(ISBLANK(B44)), 1, 0)</f>
        <v>1</v>
      </c>
      <c r="U44" s="2">
        <v>1</v>
      </c>
    </row>
    <row r="45" spans="1:98" ht="13.05" customHeight="1">
      <c r="B45" s="178" t="s">
        <v>304</v>
      </c>
      <c r="K45" s="422"/>
      <c r="L45" s="422"/>
      <c r="M45" s="422"/>
      <c r="N45" s="422"/>
      <c r="O45" s="422"/>
      <c r="P45" s="422"/>
      <c r="Q45" s="422"/>
      <c r="R45" s="422"/>
      <c r="T45" s="163">
        <f>IF(NOT(ISBLANK(B45)), 1, 0)</f>
        <v>1</v>
      </c>
      <c r="U45" s="2">
        <v>1</v>
      </c>
    </row>
    <row r="46" spans="1:98" ht="13.05" customHeight="1">
      <c r="B46" s="178"/>
      <c r="K46" s="422"/>
      <c r="L46" s="422"/>
      <c r="M46" s="422"/>
      <c r="N46" s="422"/>
      <c r="O46" s="422"/>
      <c r="P46" s="422"/>
      <c r="Q46" s="422"/>
      <c r="R46" s="422"/>
      <c r="T46" s="163">
        <f>IF(NOT(ISBLANK(B46)), 1, 0)</f>
        <v>0</v>
      </c>
      <c r="U46" s="2">
        <v>0</v>
      </c>
    </row>
    <row r="47" spans="1:98">
      <c r="B47" s="219" t="s">
        <v>303</v>
      </c>
      <c r="C47" s="218"/>
      <c r="D47" s="218"/>
      <c r="E47" s="218"/>
      <c r="F47" s="217"/>
      <c r="G47" s="217"/>
      <c r="H47" s="217"/>
      <c r="I47" s="217"/>
      <c r="J47" s="217"/>
      <c r="K47" s="217"/>
      <c r="L47" s="217"/>
      <c r="M47" s="217"/>
      <c r="N47" s="217"/>
      <c r="O47" s="217"/>
      <c r="P47" s="217"/>
      <c r="Q47" s="217"/>
      <c r="R47" s="217"/>
      <c r="T47" s="163">
        <f>IF(NOT(ISBLANK(B47)), 1, 0)</f>
        <v>1</v>
      </c>
      <c r="U47" s="2">
        <v>1</v>
      </c>
    </row>
    <row r="48" spans="1:98" s="1" customFormat="1" ht="13.05" customHeight="1">
      <c r="A48" s="141"/>
      <c r="B48" s="141"/>
      <c r="C48" s="141"/>
      <c r="D48" s="141"/>
      <c r="E48" s="141"/>
      <c r="F48" s="141"/>
      <c r="G48" s="141"/>
      <c r="H48" s="141"/>
      <c r="I48" s="141"/>
      <c r="J48" s="141"/>
      <c r="K48" s="250" t="s">
        <v>160</v>
      </c>
      <c r="L48" s="249"/>
      <c r="M48" s="249"/>
      <c r="N48" s="249"/>
      <c r="O48" s="249"/>
      <c r="P48" s="249"/>
      <c r="Q48" s="249"/>
      <c r="R48" s="249"/>
      <c r="T48" s="163">
        <f>IF(NOT(ISBLANK(B48)), 1, 0)</f>
        <v>0</v>
      </c>
      <c r="U48" s="2">
        <v>0</v>
      </c>
    </row>
    <row r="49" spans="1:258" s="1" customFormat="1" ht="13.05" customHeight="1" thickBot="1">
      <c r="A49" s="141"/>
      <c r="B49" s="378"/>
      <c r="C49" s="248" t="str">
        <f>+C$7</f>
        <v>Unit</v>
      </c>
      <c r="D49" s="248" t="str">
        <f>+D$7</f>
        <v>Type</v>
      </c>
      <c r="E49" s="179"/>
      <c r="F49" s="248">
        <f>+F$7</f>
        <v>2014</v>
      </c>
      <c r="G49" s="248">
        <f>+G$7</f>
        <v>2015</v>
      </c>
      <c r="H49" s="248">
        <f>+H$7</f>
        <v>2016</v>
      </c>
      <c r="I49" s="248">
        <f>+I$7</f>
        <v>2017</v>
      </c>
      <c r="J49" s="248">
        <f>+J$7</f>
        <v>2018</v>
      </c>
      <c r="K49" s="248">
        <f>+K$7</f>
        <v>2019</v>
      </c>
      <c r="L49" s="248">
        <f>+L$7</f>
        <v>2020</v>
      </c>
      <c r="M49" s="248">
        <f>+M$7</f>
        <v>2021</v>
      </c>
      <c r="N49" s="248">
        <f>+N$7</f>
        <v>2022</v>
      </c>
      <c r="O49" s="248">
        <f>+O$7</f>
        <v>2023</v>
      </c>
      <c r="P49" s="248">
        <f>+P$7</f>
        <v>2024</v>
      </c>
      <c r="Q49" s="248">
        <f>+Q$7</f>
        <v>2025</v>
      </c>
      <c r="R49" s="248">
        <f>+R$7</f>
        <v>2026</v>
      </c>
      <c r="S49" s="211"/>
      <c r="T49" s="163">
        <f>IF(NOT(ISBLANK(B49)), 1, 0)</f>
        <v>0</v>
      </c>
      <c r="U49" s="2">
        <v>0</v>
      </c>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1"/>
      <c r="BR49" s="211"/>
      <c r="BS49" s="211"/>
      <c r="BT49" s="211"/>
      <c r="BU49" s="211"/>
      <c r="BV49" s="211"/>
      <c r="BW49" s="211"/>
      <c r="BX49" s="211"/>
      <c r="BY49" s="211"/>
      <c r="BZ49" s="211"/>
      <c r="CA49" s="211"/>
      <c r="CB49" s="211"/>
      <c r="CC49" s="211"/>
      <c r="CD49" s="211"/>
      <c r="CE49" s="211"/>
      <c r="CF49" s="211"/>
      <c r="CG49" s="211"/>
      <c r="CH49" s="211"/>
      <c r="CI49" s="211"/>
      <c r="CJ49" s="211"/>
      <c r="CK49" s="211"/>
      <c r="CL49" s="211"/>
      <c r="CM49" s="211"/>
      <c r="CN49" s="211"/>
      <c r="CO49" s="211"/>
      <c r="CP49" s="211"/>
      <c r="CQ49" s="211"/>
      <c r="CR49" s="211"/>
      <c r="CS49" s="211"/>
      <c r="CT49" s="211"/>
      <c r="CU49" s="211"/>
      <c r="CV49" s="211"/>
      <c r="CW49" s="211"/>
      <c r="CX49" s="211"/>
      <c r="CY49" s="211"/>
      <c r="CZ49" s="211"/>
      <c r="DA49" s="211"/>
      <c r="DB49" s="211"/>
      <c r="DC49" s="211"/>
      <c r="DD49" s="211"/>
      <c r="DE49" s="211"/>
      <c r="DF49" s="211"/>
      <c r="DG49" s="211"/>
      <c r="DH49" s="211"/>
      <c r="DI49" s="211"/>
      <c r="DJ49" s="211"/>
      <c r="DK49" s="211"/>
      <c r="DL49" s="211"/>
      <c r="DM49" s="211"/>
      <c r="DN49" s="211"/>
      <c r="DO49" s="211"/>
      <c r="DP49" s="211"/>
      <c r="DQ49" s="211"/>
      <c r="DR49" s="211"/>
      <c r="DS49" s="211"/>
      <c r="DT49" s="211"/>
      <c r="DU49" s="211"/>
      <c r="DV49" s="211"/>
      <c r="DW49" s="211"/>
      <c r="DX49" s="211"/>
      <c r="DY49" s="211"/>
      <c r="DZ49" s="211"/>
      <c r="EA49" s="211"/>
      <c r="EB49" s="211"/>
      <c r="EC49" s="211"/>
      <c r="ED49" s="211"/>
      <c r="EE49" s="211"/>
      <c r="EF49" s="211"/>
      <c r="EG49" s="211"/>
      <c r="EH49" s="211"/>
      <c r="EI49" s="211"/>
      <c r="EJ49" s="211"/>
      <c r="EK49" s="211"/>
      <c r="EL49" s="211"/>
      <c r="EM49" s="211"/>
      <c r="EN49" s="211"/>
      <c r="EO49" s="211"/>
      <c r="EP49" s="211"/>
      <c r="EQ49" s="211"/>
      <c r="ER49" s="211"/>
      <c r="ES49" s="211"/>
      <c r="ET49" s="211"/>
      <c r="EU49" s="211"/>
      <c r="EV49" s="211"/>
      <c r="EW49" s="211"/>
      <c r="EX49" s="211"/>
      <c r="EY49" s="211"/>
      <c r="EZ49" s="211"/>
      <c r="FA49" s="211"/>
      <c r="FB49" s="211"/>
      <c r="FC49" s="211"/>
      <c r="FD49" s="211"/>
      <c r="FE49" s="211"/>
      <c r="FF49" s="211"/>
      <c r="FG49" s="211"/>
      <c r="FH49" s="211"/>
      <c r="FI49" s="211"/>
      <c r="FJ49" s="211"/>
      <c r="FK49" s="211"/>
      <c r="FL49" s="211"/>
      <c r="FM49" s="211"/>
      <c r="FN49" s="211"/>
      <c r="FO49" s="211"/>
      <c r="FP49" s="211"/>
      <c r="FQ49" s="211"/>
      <c r="FR49" s="211"/>
      <c r="FS49" s="211"/>
      <c r="FT49" s="211"/>
      <c r="FU49" s="211"/>
      <c r="FV49" s="211"/>
      <c r="FW49" s="211"/>
      <c r="FX49" s="211"/>
      <c r="FY49" s="211"/>
      <c r="FZ49" s="211"/>
      <c r="GA49" s="211"/>
      <c r="GB49" s="211"/>
      <c r="GC49" s="211"/>
      <c r="GD49" s="211"/>
      <c r="GE49" s="211"/>
      <c r="GF49" s="211"/>
      <c r="GG49" s="211"/>
      <c r="GH49" s="211"/>
      <c r="GI49" s="211"/>
      <c r="GJ49" s="211"/>
      <c r="GK49" s="211"/>
      <c r="GL49" s="211"/>
      <c r="GM49" s="211"/>
      <c r="GN49" s="211"/>
      <c r="GO49" s="211"/>
      <c r="GP49" s="211"/>
      <c r="GQ49" s="211"/>
      <c r="GR49" s="211"/>
      <c r="GS49" s="211"/>
      <c r="GT49" s="211"/>
      <c r="GU49" s="211"/>
      <c r="GV49" s="211"/>
      <c r="GW49" s="211"/>
      <c r="GX49" s="211"/>
      <c r="GY49" s="211"/>
      <c r="GZ49" s="211"/>
      <c r="HA49" s="211"/>
      <c r="HB49" s="211"/>
      <c r="HC49" s="211"/>
      <c r="HD49" s="211"/>
      <c r="HE49" s="211"/>
      <c r="HF49" s="211"/>
      <c r="HG49" s="211"/>
      <c r="HH49" s="211"/>
      <c r="HI49" s="211"/>
      <c r="HJ49" s="211"/>
      <c r="HK49" s="211"/>
      <c r="HL49" s="211"/>
      <c r="HM49" s="211"/>
      <c r="HN49" s="211"/>
      <c r="HO49" s="211"/>
      <c r="HP49" s="211"/>
      <c r="HQ49" s="211"/>
      <c r="HR49" s="211"/>
      <c r="HS49" s="211"/>
      <c r="HT49" s="211"/>
      <c r="HU49" s="211"/>
      <c r="HV49" s="211"/>
      <c r="HW49" s="211"/>
      <c r="HX49" s="211"/>
      <c r="HY49" s="211"/>
      <c r="HZ49" s="211"/>
      <c r="IA49" s="211"/>
      <c r="IB49" s="211"/>
      <c r="IC49" s="211"/>
      <c r="ID49" s="211"/>
      <c r="IE49" s="211"/>
      <c r="IF49" s="211"/>
      <c r="IG49" s="211"/>
      <c r="IH49" s="211"/>
      <c r="II49" s="211"/>
      <c r="IJ49" s="211"/>
      <c r="IK49" s="211"/>
      <c r="IL49" s="211"/>
      <c r="IM49" s="211"/>
      <c r="IN49" s="211"/>
      <c r="IO49" s="211"/>
      <c r="IP49" s="211"/>
      <c r="IQ49" s="211"/>
      <c r="IR49" s="211"/>
      <c r="IS49" s="211"/>
      <c r="IT49" s="211"/>
      <c r="IU49" s="211"/>
      <c r="IV49" s="211"/>
      <c r="IW49" s="211"/>
    </row>
    <row r="50" spans="1:258" ht="13.05" customHeight="1">
      <c r="A50" s="162"/>
      <c r="B50" s="203" t="s">
        <v>302</v>
      </c>
      <c r="J50" s="388"/>
      <c r="K50" s="175"/>
      <c r="L50" s="175"/>
      <c r="M50" s="175"/>
      <c r="N50" s="175"/>
      <c r="O50" s="175"/>
      <c r="P50" s="175"/>
      <c r="Q50" s="175"/>
      <c r="R50" s="175"/>
      <c r="T50" s="163">
        <f>IF(NOT(ISBLANK(B50)), 1, 0)</f>
        <v>1</v>
      </c>
      <c r="U50" s="2">
        <v>1</v>
      </c>
    </row>
    <row r="51" spans="1:258" s="1" customFormat="1" ht="13.05" customHeight="1">
      <c r="A51" s="162"/>
      <c r="B51" s="178" t="s">
        <v>301</v>
      </c>
      <c r="C51" s="141" t="s">
        <v>300</v>
      </c>
      <c r="D51" s="141" t="s">
        <v>253</v>
      </c>
      <c r="E51" s="141"/>
      <c r="F51" s="399"/>
      <c r="G51" s="414">
        <f>G56/G57</f>
        <v>-0.26462655601659729</v>
      </c>
      <c r="H51" s="414">
        <f>H56/H57</f>
        <v>0.16642798690671026</v>
      </c>
      <c r="I51" s="414">
        <f>I56/I57</f>
        <v>-0.86456127428413598</v>
      </c>
      <c r="J51" s="414">
        <f>J56/J57</f>
        <v>0.42752549463958855</v>
      </c>
      <c r="K51" s="421">
        <v>1</v>
      </c>
      <c r="L51" s="421">
        <v>1</v>
      </c>
      <c r="M51" s="421">
        <v>1</v>
      </c>
      <c r="N51" s="421">
        <v>1</v>
      </c>
      <c r="O51" s="421">
        <v>1</v>
      </c>
      <c r="P51" s="421">
        <v>1</v>
      </c>
      <c r="Q51" s="421">
        <v>1</v>
      </c>
      <c r="R51" s="421">
        <v>1</v>
      </c>
      <c r="T51" s="163">
        <f>IF(NOT(ISBLANK(B51)), 1, 0)</f>
        <v>1</v>
      </c>
      <c r="U51" s="2">
        <v>1</v>
      </c>
      <c r="CU51" s="141"/>
      <c r="CV51" s="141"/>
      <c r="CW51" s="141"/>
      <c r="CX51" s="141"/>
      <c r="CY51" s="141"/>
      <c r="CZ51" s="141"/>
      <c r="DA51" s="141"/>
      <c r="DB51" s="141"/>
      <c r="DC51" s="141"/>
      <c r="DD51" s="141"/>
      <c r="DE51" s="141"/>
      <c r="DF51" s="141"/>
      <c r="DG51" s="141"/>
      <c r="DH51" s="141"/>
      <c r="DI51" s="141"/>
      <c r="DJ51" s="141"/>
      <c r="DK51" s="141"/>
      <c r="DL51" s="141"/>
      <c r="DM51" s="141"/>
      <c r="DN51" s="141"/>
      <c r="DO51" s="141"/>
      <c r="DP51" s="141"/>
      <c r="DQ51" s="141"/>
      <c r="DR51" s="141"/>
      <c r="DS51" s="141"/>
      <c r="DT51" s="141"/>
      <c r="DU51" s="141"/>
      <c r="DV51" s="141"/>
      <c r="DW51" s="141"/>
      <c r="DX51" s="141"/>
      <c r="DY51" s="141"/>
      <c r="DZ51" s="141"/>
      <c r="EA51" s="141"/>
      <c r="EB51" s="141"/>
      <c r="EC51" s="141"/>
      <c r="ED51" s="141"/>
      <c r="EE51" s="141"/>
      <c r="EF51" s="141"/>
      <c r="EG51" s="141"/>
      <c r="EH51" s="141"/>
      <c r="EI51" s="141"/>
      <c r="EJ51" s="141"/>
      <c r="EK51" s="141"/>
      <c r="EL51" s="141"/>
      <c r="EM51" s="141"/>
      <c r="EN51" s="141"/>
      <c r="EO51" s="141"/>
      <c r="EP51" s="141"/>
      <c r="EQ51" s="141"/>
      <c r="ER51" s="141"/>
      <c r="ES51" s="141"/>
      <c r="ET51" s="141"/>
      <c r="EU51" s="141"/>
      <c r="EV51" s="141"/>
      <c r="EW51" s="141"/>
      <c r="EX51" s="141"/>
      <c r="EY51" s="141"/>
      <c r="EZ51" s="141"/>
      <c r="FA51" s="141"/>
      <c r="FB51" s="141"/>
      <c r="FC51" s="141"/>
      <c r="FD51" s="141"/>
      <c r="FE51" s="141"/>
      <c r="FF51" s="141"/>
      <c r="FG51" s="141"/>
      <c r="FH51" s="141"/>
      <c r="FI51" s="141"/>
      <c r="FJ51" s="141"/>
      <c r="FK51" s="141"/>
      <c r="FL51" s="141"/>
      <c r="FM51" s="141"/>
      <c r="FN51" s="141"/>
      <c r="FO51" s="141"/>
      <c r="FP51" s="141"/>
      <c r="FQ51" s="141"/>
      <c r="FR51" s="141"/>
      <c r="FS51" s="141"/>
      <c r="FT51" s="141"/>
      <c r="FU51" s="141"/>
      <c r="FV51" s="141"/>
      <c r="FW51" s="141"/>
      <c r="FX51" s="141"/>
      <c r="FY51" s="141"/>
      <c r="FZ51" s="141"/>
      <c r="GA51" s="141"/>
      <c r="GB51" s="141"/>
      <c r="GC51" s="141"/>
      <c r="GD51" s="141"/>
      <c r="GE51" s="141"/>
      <c r="GF51" s="141"/>
      <c r="GG51" s="141"/>
      <c r="GH51" s="141"/>
      <c r="GI51" s="141"/>
      <c r="GJ51" s="141"/>
      <c r="GK51" s="141"/>
      <c r="GL51" s="141"/>
      <c r="GM51" s="141"/>
      <c r="GN51" s="141"/>
      <c r="GO51" s="141"/>
      <c r="GP51" s="141"/>
      <c r="GQ51" s="141"/>
      <c r="GR51" s="141"/>
      <c r="GS51" s="141"/>
      <c r="GT51" s="141"/>
      <c r="GU51" s="141"/>
      <c r="GV51" s="141"/>
      <c r="GW51" s="141"/>
      <c r="GX51" s="141"/>
      <c r="GY51" s="141"/>
      <c r="GZ51" s="141"/>
      <c r="HA51" s="141"/>
      <c r="HB51" s="141"/>
      <c r="HC51" s="141"/>
      <c r="HD51" s="141"/>
      <c r="HE51" s="141"/>
      <c r="HF51" s="141"/>
      <c r="HG51" s="141"/>
      <c r="HH51" s="141"/>
      <c r="HI51" s="141"/>
      <c r="HJ51" s="141"/>
      <c r="HK51" s="141"/>
      <c r="HL51" s="141"/>
      <c r="HM51" s="141"/>
      <c r="HN51" s="141"/>
      <c r="HO51" s="141"/>
      <c r="HP51" s="141"/>
      <c r="HQ51" s="141"/>
      <c r="HR51" s="141"/>
      <c r="HS51" s="141"/>
      <c r="HT51" s="141"/>
      <c r="HU51" s="141"/>
      <c r="HV51" s="141"/>
      <c r="HW51" s="141"/>
      <c r="HX51" s="141"/>
      <c r="HY51" s="141"/>
      <c r="HZ51" s="141"/>
      <c r="IA51" s="141"/>
      <c r="IB51" s="141"/>
      <c r="IC51" s="141"/>
      <c r="ID51" s="141"/>
      <c r="IE51" s="141"/>
      <c r="IF51" s="141"/>
      <c r="IG51" s="141"/>
      <c r="IH51" s="141"/>
      <c r="II51" s="141"/>
      <c r="IJ51" s="141"/>
      <c r="IK51" s="141"/>
      <c r="IL51" s="141"/>
      <c r="IM51" s="141"/>
      <c r="IN51" s="141"/>
      <c r="IO51" s="141"/>
      <c r="IP51" s="141"/>
      <c r="IQ51" s="141"/>
      <c r="IR51" s="141"/>
      <c r="IS51" s="141"/>
      <c r="IT51" s="141"/>
      <c r="IU51" s="141"/>
      <c r="IV51" s="141"/>
      <c r="IW51" s="141"/>
      <c r="IX51" s="141"/>
    </row>
    <row r="52" spans="1:258" s="1" customFormat="1" ht="13.05" customHeight="1">
      <c r="A52" s="162"/>
      <c r="B52" s="178" t="s">
        <v>299</v>
      </c>
      <c r="C52" s="141" t="s">
        <v>87</v>
      </c>
      <c r="D52" s="141" t="s">
        <v>86</v>
      </c>
      <c r="E52" s="141"/>
      <c r="F52" s="399"/>
      <c r="G52" s="414">
        <f>G56/G57</f>
        <v>-0.26462655601659729</v>
      </c>
      <c r="H52" s="414">
        <f>H56/H57</f>
        <v>0.16642798690671026</v>
      </c>
      <c r="I52" s="414">
        <f>I56/I57</f>
        <v>-0.86456127428413598</v>
      </c>
      <c r="J52" s="414">
        <f>J56/J57</f>
        <v>0.42752549463958855</v>
      </c>
      <c r="K52" s="420">
        <f>IFERROR(K56/K57,0)</f>
        <v>0</v>
      </c>
      <c r="L52" s="420">
        <f>IFERROR(L56/L57,0)</f>
        <v>0</v>
      </c>
      <c r="M52" s="420">
        <f>IFERROR(M56/M57,0)</f>
        <v>0</v>
      </c>
      <c r="N52" s="420">
        <f>IFERROR(N56/N57,0)</f>
        <v>0</v>
      </c>
      <c r="O52" s="420">
        <f>IFERROR(O56/O57,0)</f>
        <v>0</v>
      </c>
      <c r="P52" s="420">
        <f>IFERROR(P56/P57,0)</f>
        <v>0</v>
      </c>
      <c r="Q52" s="420">
        <f>IFERROR(Q56/Q57,0)</f>
        <v>0</v>
      </c>
      <c r="R52" s="420">
        <f>IFERROR(R56/R57,0)</f>
        <v>0</v>
      </c>
      <c r="T52" s="163">
        <f>IF(NOT(ISBLANK(B52)), 1, 0)</f>
        <v>1</v>
      </c>
      <c r="U52" s="2">
        <v>1</v>
      </c>
      <c r="CU52" s="141"/>
      <c r="CV52" s="141"/>
      <c r="CW52" s="141"/>
      <c r="CX52" s="141"/>
      <c r="CY52" s="141"/>
      <c r="CZ52" s="141"/>
      <c r="DA52" s="141"/>
      <c r="DB52" s="141"/>
      <c r="DC52" s="141"/>
      <c r="DD52" s="141"/>
      <c r="DE52" s="141"/>
      <c r="DF52" s="141"/>
      <c r="DG52" s="141"/>
      <c r="DH52" s="141"/>
      <c r="DI52" s="141"/>
      <c r="DJ52" s="141"/>
      <c r="DK52" s="141"/>
      <c r="DL52" s="141"/>
      <c r="DM52" s="141"/>
      <c r="DN52" s="141"/>
      <c r="DO52" s="141"/>
      <c r="DP52" s="141"/>
      <c r="DQ52" s="141"/>
      <c r="DR52" s="141"/>
      <c r="DS52" s="141"/>
      <c r="DT52" s="141"/>
      <c r="DU52" s="141"/>
      <c r="DV52" s="141"/>
      <c r="DW52" s="141"/>
      <c r="DX52" s="141"/>
      <c r="DY52" s="141"/>
      <c r="DZ52" s="141"/>
      <c r="EA52" s="141"/>
      <c r="EB52" s="141"/>
      <c r="EC52" s="141"/>
      <c r="ED52" s="141"/>
      <c r="EE52" s="141"/>
      <c r="EF52" s="141"/>
      <c r="EG52" s="141"/>
      <c r="EH52" s="141"/>
      <c r="EI52" s="141"/>
      <c r="EJ52" s="141"/>
      <c r="EK52" s="141"/>
      <c r="EL52" s="141"/>
      <c r="EM52" s="141"/>
      <c r="EN52" s="141"/>
      <c r="EO52" s="141"/>
      <c r="EP52" s="141"/>
      <c r="EQ52" s="141"/>
      <c r="ER52" s="141"/>
      <c r="ES52" s="141"/>
      <c r="ET52" s="141"/>
      <c r="EU52" s="141"/>
      <c r="EV52" s="141"/>
      <c r="EW52" s="141"/>
      <c r="EX52" s="141"/>
      <c r="EY52" s="141"/>
      <c r="EZ52" s="141"/>
      <c r="FA52" s="141"/>
      <c r="FB52" s="141"/>
      <c r="FC52" s="141"/>
      <c r="FD52" s="141"/>
      <c r="FE52" s="141"/>
      <c r="FF52" s="141"/>
      <c r="FG52" s="141"/>
      <c r="FH52" s="141"/>
      <c r="FI52" s="141"/>
      <c r="FJ52" s="141"/>
      <c r="FK52" s="141"/>
      <c r="FL52" s="141"/>
      <c r="FM52" s="141"/>
      <c r="FN52" s="141"/>
      <c r="FO52" s="141"/>
      <c r="FP52" s="141"/>
      <c r="FQ52" s="141"/>
      <c r="FR52" s="141"/>
      <c r="FS52" s="141"/>
      <c r="FT52" s="141"/>
      <c r="FU52" s="141"/>
      <c r="FV52" s="141"/>
      <c r="FW52" s="141"/>
      <c r="FX52" s="141"/>
      <c r="FY52" s="141"/>
      <c r="FZ52" s="141"/>
      <c r="GA52" s="141"/>
      <c r="GB52" s="141"/>
      <c r="GC52" s="141"/>
      <c r="GD52" s="141"/>
      <c r="GE52" s="141"/>
      <c r="GF52" s="141"/>
      <c r="GG52" s="141"/>
      <c r="GH52" s="141"/>
      <c r="GI52" s="141"/>
      <c r="GJ52" s="141"/>
      <c r="GK52" s="141"/>
      <c r="GL52" s="141"/>
      <c r="GM52" s="141"/>
      <c r="GN52" s="141"/>
      <c r="GO52" s="141"/>
      <c r="GP52" s="141"/>
      <c r="GQ52" s="141"/>
      <c r="GR52" s="141"/>
      <c r="GS52" s="141"/>
      <c r="GT52" s="141"/>
      <c r="GU52" s="141"/>
      <c r="GV52" s="141"/>
      <c r="GW52" s="141"/>
      <c r="GX52" s="141"/>
      <c r="GY52" s="141"/>
      <c r="GZ52" s="141"/>
      <c r="HA52" s="141"/>
      <c r="HB52" s="141"/>
      <c r="HC52" s="141"/>
      <c r="HD52" s="141"/>
      <c r="HE52" s="141"/>
      <c r="HF52" s="141"/>
      <c r="HG52" s="141"/>
      <c r="HH52" s="141"/>
      <c r="HI52" s="141"/>
      <c r="HJ52" s="141"/>
      <c r="HK52" s="141"/>
      <c r="HL52" s="141"/>
      <c r="HM52" s="141"/>
      <c r="HN52" s="141"/>
      <c r="HO52" s="141"/>
      <c r="HP52" s="141"/>
      <c r="HQ52" s="141"/>
      <c r="HR52" s="141"/>
      <c r="HS52" s="141"/>
      <c r="HT52" s="141"/>
      <c r="HU52" s="141"/>
      <c r="HV52" s="141"/>
      <c r="HW52" s="141"/>
      <c r="HX52" s="141"/>
      <c r="HY52" s="141"/>
      <c r="HZ52" s="141"/>
      <c r="IA52" s="141"/>
      <c r="IB52" s="141"/>
      <c r="IC52" s="141"/>
      <c r="ID52" s="141"/>
      <c r="IE52" s="141"/>
      <c r="IF52" s="141"/>
      <c r="IG52" s="141"/>
      <c r="IH52" s="141"/>
      <c r="II52" s="141"/>
      <c r="IJ52" s="141"/>
      <c r="IK52" s="141"/>
      <c r="IL52" s="141"/>
      <c r="IM52" s="141"/>
      <c r="IN52" s="141"/>
      <c r="IO52" s="141"/>
      <c r="IP52" s="141"/>
      <c r="IQ52" s="141"/>
      <c r="IR52" s="141"/>
      <c r="IS52" s="141"/>
      <c r="IT52" s="141"/>
      <c r="IU52" s="141"/>
      <c r="IV52" s="141"/>
      <c r="IW52" s="141"/>
      <c r="IX52" s="141"/>
    </row>
    <row r="53" spans="1:258" s="1" customFormat="1" ht="13.05" customHeight="1">
      <c r="A53" s="162"/>
      <c r="B53" s="419" t="s">
        <v>298</v>
      </c>
      <c r="C53" s="418" t="s">
        <v>87</v>
      </c>
      <c r="D53" s="418" t="s">
        <v>86</v>
      </c>
      <c r="E53" s="418"/>
      <c r="F53" s="417"/>
      <c r="G53" s="416">
        <f>IFERROR(G57/G59,0)</f>
        <v>150.62500000000006</v>
      </c>
      <c r="H53" s="416">
        <f>IFERROR(H57/H59,0)</f>
        <v>36.342007434944264</v>
      </c>
      <c r="I53" s="416">
        <f>IFERROR(I57/I59,0)</f>
        <v>38.242957746478872</v>
      </c>
      <c r="J53" s="416">
        <f>IFERROR(J57/J59,0)</f>
        <v>15.504054054054057</v>
      </c>
      <c r="K53" s="415">
        <f>IFERROR(K57/K59,0)</f>
        <v>0</v>
      </c>
      <c r="L53" s="415">
        <f>IFERROR(L57/L59,0)</f>
        <v>0</v>
      </c>
      <c r="M53" s="415">
        <f>IFERROR(M57/M59,0)</f>
        <v>0</v>
      </c>
      <c r="N53" s="415">
        <f>IFERROR(N57/N59,0)</f>
        <v>0</v>
      </c>
      <c r="O53" s="415">
        <f>IFERROR(O57/O59,0)</f>
        <v>0</v>
      </c>
      <c r="P53" s="415">
        <f>IFERROR(P57/P59,0)</f>
        <v>0</v>
      </c>
      <c r="Q53" s="415">
        <f>IFERROR(Q57/Q59,0)</f>
        <v>0</v>
      </c>
      <c r="R53" s="415">
        <f>IFERROR(R57/R59,0)</f>
        <v>0</v>
      </c>
      <c r="T53" s="163">
        <f>IF(NOT(ISBLANK(B53)), 1, 0)</f>
        <v>1</v>
      </c>
      <c r="U53" s="2">
        <v>1</v>
      </c>
      <c r="CU53" s="141"/>
      <c r="CV53" s="141"/>
      <c r="CW53" s="141"/>
      <c r="CX53" s="141"/>
      <c r="CY53" s="141"/>
      <c r="CZ53" s="141"/>
      <c r="DA53" s="141"/>
      <c r="DB53" s="141"/>
      <c r="DC53" s="141"/>
      <c r="DD53" s="141"/>
      <c r="DE53" s="141"/>
      <c r="DF53" s="141"/>
      <c r="DG53" s="141"/>
      <c r="DH53" s="141"/>
      <c r="DI53" s="141"/>
      <c r="DJ53" s="141"/>
      <c r="DK53" s="141"/>
      <c r="DL53" s="141"/>
      <c r="DM53" s="141"/>
      <c r="DN53" s="141"/>
      <c r="DO53" s="141"/>
      <c r="DP53" s="141"/>
      <c r="DQ53" s="141"/>
      <c r="DR53" s="141"/>
      <c r="DS53" s="141"/>
      <c r="DT53" s="141"/>
      <c r="DU53" s="141"/>
      <c r="DV53" s="141"/>
      <c r="DW53" s="141"/>
      <c r="DX53" s="141"/>
      <c r="DY53" s="141"/>
      <c r="DZ53" s="141"/>
      <c r="EA53" s="141"/>
      <c r="EB53" s="141"/>
      <c r="EC53" s="141"/>
      <c r="ED53" s="141"/>
      <c r="EE53" s="141"/>
      <c r="EF53" s="141"/>
      <c r="EG53" s="141"/>
      <c r="EH53" s="141"/>
      <c r="EI53" s="141"/>
      <c r="EJ53" s="141"/>
      <c r="EK53" s="141"/>
      <c r="EL53" s="141"/>
      <c r="EM53" s="141"/>
      <c r="EN53" s="141"/>
      <c r="EO53" s="141"/>
      <c r="EP53" s="141"/>
      <c r="EQ53" s="141"/>
      <c r="ER53" s="141"/>
      <c r="ES53" s="141"/>
      <c r="ET53" s="141"/>
      <c r="EU53" s="141"/>
      <c r="EV53" s="141"/>
      <c r="EW53" s="141"/>
      <c r="EX53" s="141"/>
      <c r="EY53" s="141"/>
      <c r="EZ53" s="141"/>
      <c r="FA53" s="141"/>
      <c r="FB53" s="141"/>
      <c r="FC53" s="141"/>
      <c r="FD53" s="141"/>
      <c r="FE53" s="141"/>
      <c r="FF53" s="141"/>
      <c r="FG53" s="141"/>
      <c r="FH53" s="141"/>
      <c r="FI53" s="141"/>
      <c r="FJ53" s="141"/>
      <c r="FK53" s="141"/>
      <c r="FL53" s="141"/>
      <c r="FM53" s="141"/>
      <c r="FN53" s="141"/>
      <c r="FO53" s="141"/>
      <c r="FP53" s="141"/>
      <c r="FQ53" s="141"/>
      <c r="FR53" s="141"/>
      <c r="FS53" s="141"/>
      <c r="FT53" s="141"/>
      <c r="FU53" s="141"/>
      <c r="FV53" s="141"/>
      <c r="FW53" s="141"/>
      <c r="FX53" s="141"/>
      <c r="FY53" s="141"/>
      <c r="FZ53" s="141"/>
      <c r="GA53" s="141"/>
      <c r="GB53" s="141"/>
      <c r="GC53" s="141"/>
      <c r="GD53" s="141"/>
      <c r="GE53" s="141"/>
      <c r="GF53" s="141"/>
      <c r="GG53" s="141"/>
      <c r="GH53" s="141"/>
      <c r="GI53" s="141"/>
      <c r="GJ53" s="141"/>
      <c r="GK53" s="141"/>
      <c r="GL53" s="141"/>
      <c r="GM53" s="141"/>
      <c r="GN53" s="141"/>
      <c r="GO53" s="141"/>
      <c r="GP53" s="141"/>
      <c r="GQ53" s="141"/>
      <c r="GR53" s="141"/>
      <c r="GS53" s="141"/>
      <c r="GT53" s="141"/>
      <c r="GU53" s="141"/>
      <c r="GV53" s="141"/>
      <c r="GW53" s="141"/>
      <c r="GX53" s="141"/>
      <c r="GY53" s="141"/>
      <c r="GZ53" s="141"/>
      <c r="HA53" s="141"/>
      <c r="HB53" s="141"/>
      <c r="HC53" s="141"/>
      <c r="HD53" s="141"/>
      <c r="HE53" s="141"/>
      <c r="HF53" s="141"/>
      <c r="HG53" s="141"/>
      <c r="HH53" s="141"/>
      <c r="HI53" s="141"/>
      <c r="HJ53" s="141"/>
      <c r="HK53" s="141"/>
      <c r="HL53" s="141"/>
      <c r="HM53" s="141"/>
      <c r="HN53" s="141"/>
      <c r="HO53" s="141"/>
      <c r="HP53" s="141"/>
      <c r="HQ53" s="141"/>
      <c r="HR53" s="141"/>
      <c r="HS53" s="141"/>
      <c r="HT53" s="141"/>
      <c r="HU53" s="141"/>
      <c r="HV53" s="141"/>
      <c r="HW53" s="141"/>
      <c r="HX53" s="141"/>
      <c r="HY53" s="141"/>
      <c r="HZ53" s="141"/>
      <c r="IA53" s="141"/>
      <c r="IB53" s="141"/>
      <c r="IC53" s="141"/>
      <c r="ID53" s="141"/>
      <c r="IE53" s="141"/>
      <c r="IF53" s="141"/>
      <c r="IG53" s="141"/>
      <c r="IH53" s="141"/>
      <c r="II53" s="141"/>
      <c r="IJ53" s="141"/>
      <c r="IK53" s="141"/>
      <c r="IL53" s="141"/>
      <c r="IM53" s="141"/>
      <c r="IN53" s="141"/>
      <c r="IO53" s="141"/>
      <c r="IP53" s="141"/>
      <c r="IQ53" s="141"/>
      <c r="IR53" s="141"/>
      <c r="IS53" s="141"/>
      <c r="IT53" s="141"/>
      <c r="IU53" s="141"/>
      <c r="IV53" s="141"/>
      <c r="IW53" s="141"/>
      <c r="IX53" s="141"/>
    </row>
    <row r="54" spans="1:258" s="1" customFormat="1" ht="13.05" customHeight="1">
      <c r="A54" s="162"/>
      <c r="B54" s="178" t="s">
        <v>297</v>
      </c>
      <c r="C54" s="141" t="s">
        <v>87</v>
      </c>
      <c r="D54" s="141" t="s">
        <v>86</v>
      </c>
      <c r="E54" s="141"/>
      <c r="F54" s="399"/>
      <c r="G54" s="414">
        <f>IF(OR(G58&lt;0,G56&lt;0),0,G56/G58)</f>
        <v>0</v>
      </c>
      <c r="H54" s="414">
        <f>IF(OR(H58&lt;0,H56&lt;0),0,H56/H58)</f>
        <v>0.16642798690671026</v>
      </c>
      <c r="I54" s="414">
        <f>IF(OR(I58&lt;0,I56&lt;0),0,I56/I58)</f>
        <v>0</v>
      </c>
      <c r="J54" s="414">
        <f>IF(OR(J58&lt;0,J56&lt;0),0,J56/J58)</f>
        <v>0.42752549463958855</v>
      </c>
      <c r="K54" s="413">
        <f>IFERROR(IF(OR(K58&lt;0,K56&lt;0),0,K56/K58),0)</f>
        <v>0</v>
      </c>
      <c r="L54" s="413">
        <f>IFERROR(IF(OR(L58&lt;0,L56&lt;0),0,L56/L58),0)</f>
        <v>0</v>
      </c>
      <c r="M54" s="413">
        <f>IFERROR(IF(OR(M58&lt;0,M56&lt;0),0,M56/M58),0)</f>
        <v>0</v>
      </c>
      <c r="N54" s="413">
        <f>IFERROR(IF(OR(N58&lt;0,N56&lt;0),0,N56/N58),0)</f>
        <v>0</v>
      </c>
      <c r="O54" s="413">
        <f>IFERROR(IF(OR(O58&lt;0,O56&lt;0),0,O56/O58),0)</f>
        <v>0</v>
      </c>
      <c r="P54" s="413">
        <f>IFERROR(IF(OR(P58&lt;0,P56&lt;0),0,P56/P58),0)</f>
        <v>0</v>
      </c>
      <c r="Q54" s="413">
        <f>IFERROR(IF(OR(Q58&lt;0,Q56&lt;0),0,Q56/Q58),0)</f>
        <v>0</v>
      </c>
      <c r="R54" s="413">
        <f>IFERROR(IF(OR(R58&lt;0,R56&lt;0),0,R56/R58),0)</f>
        <v>0</v>
      </c>
      <c r="T54" s="163">
        <f>IF(NOT(ISBLANK(B54)), 1, 0)</f>
        <v>1</v>
      </c>
      <c r="U54" s="2">
        <v>1</v>
      </c>
      <c r="CU54" s="141"/>
      <c r="CV54" s="141"/>
      <c r="CW54" s="141"/>
      <c r="CX54" s="141"/>
      <c r="CY54" s="141"/>
      <c r="CZ54" s="141"/>
      <c r="DA54" s="141"/>
      <c r="DB54" s="141"/>
      <c r="DC54" s="141"/>
      <c r="DD54" s="141"/>
      <c r="DE54" s="141"/>
      <c r="DF54" s="141"/>
      <c r="DG54" s="141"/>
      <c r="DH54" s="141"/>
      <c r="DI54" s="141"/>
      <c r="DJ54" s="141"/>
      <c r="DK54" s="141"/>
      <c r="DL54" s="141"/>
      <c r="DM54" s="141"/>
      <c r="DN54" s="141"/>
      <c r="DO54" s="141"/>
      <c r="DP54" s="141"/>
      <c r="DQ54" s="141"/>
      <c r="DR54" s="141"/>
      <c r="DS54" s="141"/>
      <c r="DT54" s="141"/>
      <c r="DU54" s="141"/>
      <c r="DV54" s="141"/>
      <c r="DW54" s="141"/>
      <c r="DX54" s="141"/>
      <c r="DY54" s="141"/>
      <c r="DZ54" s="141"/>
      <c r="EA54" s="141"/>
      <c r="EB54" s="141"/>
      <c r="EC54" s="141"/>
      <c r="ED54" s="141"/>
      <c r="EE54" s="141"/>
      <c r="EF54" s="141"/>
      <c r="EG54" s="141"/>
      <c r="EH54" s="141"/>
      <c r="EI54" s="141"/>
      <c r="EJ54" s="141"/>
      <c r="EK54" s="141"/>
      <c r="EL54" s="141"/>
      <c r="EM54" s="141"/>
      <c r="EN54" s="141"/>
      <c r="EO54" s="141"/>
      <c r="EP54" s="141"/>
      <c r="EQ54" s="141"/>
      <c r="ER54" s="141"/>
      <c r="ES54" s="141"/>
      <c r="ET54" s="141"/>
      <c r="EU54" s="141"/>
      <c r="EV54" s="141"/>
      <c r="EW54" s="141"/>
      <c r="EX54" s="141"/>
      <c r="EY54" s="141"/>
      <c r="EZ54" s="141"/>
      <c r="FA54" s="141"/>
      <c r="FB54" s="141"/>
      <c r="FC54" s="141"/>
      <c r="FD54" s="141"/>
      <c r="FE54" s="141"/>
      <c r="FF54" s="141"/>
      <c r="FG54" s="141"/>
      <c r="FH54" s="141"/>
      <c r="FI54" s="141"/>
      <c r="FJ54" s="141"/>
      <c r="FK54" s="141"/>
      <c r="FL54" s="141"/>
      <c r="FM54" s="141"/>
      <c r="FN54" s="141"/>
      <c r="FO54" s="141"/>
      <c r="FP54" s="141"/>
      <c r="FQ54" s="141"/>
      <c r="FR54" s="141"/>
      <c r="FS54" s="141"/>
      <c r="FT54" s="141"/>
      <c r="FU54" s="141"/>
      <c r="FV54" s="141"/>
      <c r="FW54" s="141"/>
      <c r="FX54" s="141"/>
      <c r="FY54" s="141"/>
      <c r="FZ54" s="141"/>
      <c r="GA54" s="141"/>
      <c r="GB54" s="141"/>
      <c r="GC54" s="141"/>
      <c r="GD54" s="141"/>
      <c r="GE54" s="141"/>
      <c r="GF54" s="141"/>
      <c r="GG54" s="141"/>
      <c r="GH54" s="141"/>
      <c r="GI54" s="141"/>
      <c r="GJ54" s="141"/>
      <c r="GK54" s="141"/>
      <c r="GL54" s="141"/>
      <c r="GM54" s="141"/>
      <c r="GN54" s="141"/>
      <c r="GO54" s="141"/>
      <c r="GP54" s="141"/>
      <c r="GQ54" s="141"/>
      <c r="GR54" s="141"/>
      <c r="GS54" s="141"/>
      <c r="GT54" s="141"/>
      <c r="GU54" s="141"/>
      <c r="GV54" s="141"/>
      <c r="GW54" s="141"/>
      <c r="GX54" s="141"/>
      <c r="GY54" s="141"/>
      <c r="GZ54" s="141"/>
      <c r="HA54" s="141"/>
      <c r="HB54" s="141"/>
      <c r="HC54" s="141"/>
      <c r="HD54" s="141"/>
      <c r="HE54" s="141"/>
      <c r="HF54" s="141"/>
      <c r="HG54" s="141"/>
      <c r="HH54" s="141"/>
      <c r="HI54" s="141"/>
      <c r="HJ54" s="141"/>
      <c r="HK54" s="141"/>
      <c r="HL54" s="141"/>
      <c r="HM54" s="141"/>
      <c r="HN54" s="141"/>
      <c r="HO54" s="141"/>
      <c r="HP54" s="141"/>
      <c r="HQ54" s="141"/>
      <c r="HR54" s="141"/>
      <c r="HS54" s="141"/>
      <c r="HT54" s="141"/>
      <c r="HU54" s="141"/>
      <c r="HV54" s="141"/>
      <c r="HW54" s="141"/>
      <c r="HX54" s="141"/>
      <c r="HY54" s="141"/>
      <c r="HZ54" s="141"/>
      <c r="IA54" s="141"/>
      <c r="IB54" s="141"/>
      <c r="IC54" s="141"/>
      <c r="ID54" s="141"/>
      <c r="IE54" s="141"/>
      <c r="IF54" s="141"/>
      <c r="IG54" s="141"/>
      <c r="IH54" s="141"/>
      <c r="II54" s="141"/>
      <c r="IJ54" s="141"/>
      <c r="IK54" s="141"/>
      <c r="IL54" s="141"/>
      <c r="IM54" s="141"/>
      <c r="IN54" s="141"/>
      <c r="IO54" s="141"/>
      <c r="IP54" s="141"/>
      <c r="IQ54" s="141"/>
      <c r="IR54" s="141"/>
      <c r="IS54" s="141"/>
      <c r="IT54" s="141"/>
      <c r="IU54" s="141"/>
      <c r="IV54" s="141"/>
      <c r="IW54" s="141"/>
      <c r="IX54" s="141"/>
    </row>
    <row r="55" spans="1:258" s="1" customFormat="1" ht="13.05" customHeight="1">
      <c r="A55" s="162"/>
      <c r="B55" s="409" t="s">
        <v>296</v>
      </c>
      <c r="C55" s="323" t="s">
        <v>87</v>
      </c>
      <c r="D55" s="323" t="s">
        <v>86</v>
      </c>
      <c r="E55" s="323"/>
      <c r="F55" s="408"/>
      <c r="G55" s="412">
        <f>IF(G58&lt;0,0,G58/G59)</f>
        <v>150.62500000000006</v>
      </c>
      <c r="H55" s="412">
        <f>IF(H58&lt;0,0,H58/H59)</f>
        <v>36.342007434944264</v>
      </c>
      <c r="I55" s="412">
        <f>IF(I58&lt;0,0,I58/I59)</f>
        <v>38.242957746478872</v>
      </c>
      <c r="J55" s="412">
        <f>IF(J58&lt;0,0,J58/J59)</f>
        <v>15.504054054054057</v>
      </c>
      <c r="K55" s="411">
        <f>IFERROR(IF(K58&lt;0,0,K58/K59),0)</f>
        <v>0</v>
      </c>
      <c r="L55" s="411">
        <f>IFERROR(IF(L58&lt;0,0,L58/L59),0)</f>
        <v>0</v>
      </c>
      <c r="M55" s="411">
        <f>IFERROR(IF(M58&lt;0,0,M58/M59),0)</f>
        <v>0</v>
      </c>
      <c r="N55" s="411">
        <f>IFERROR(IF(N58&lt;0,0,N58/N59),0)</f>
        <v>0</v>
      </c>
      <c r="O55" s="411">
        <f>IFERROR(IF(O58&lt;0,0,O58/O59),0)</f>
        <v>0</v>
      </c>
      <c r="P55" s="411">
        <f>IFERROR(IF(P58&lt;0,0,P58/P59),0)</f>
        <v>0</v>
      </c>
      <c r="Q55" s="411">
        <f>IFERROR(IF(Q58&lt;0,0,Q58/Q59),0)</f>
        <v>0</v>
      </c>
      <c r="R55" s="411">
        <f>IFERROR(IF(R58&lt;0,0,R58/R59),0)</f>
        <v>0</v>
      </c>
      <c r="T55" s="163">
        <f>IF(NOT(ISBLANK(B55)), 1, 0)</f>
        <v>1</v>
      </c>
      <c r="U55" s="2">
        <v>1</v>
      </c>
      <c r="CU55" s="141"/>
      <c r="CV55" s="141"/>
      <c r="CW55" s="141"/>
      <c r="CX55" s="141"/>
      <c r="CY55" s="141"/>
      <c r="CZ55" s="141"/>
      <c r="DA55" s="141"/>
      <c r="DB55" s="141"/>
      <c r="DC55" s="141"/>
      <c r="DD55" s="141"/>
      <c r="DE55" s="141"/>
      <c r="DF55" s="141"/>
      <c r="DG55" s="141"/>
      <c r="DH55" s="141"/>
      <c r="DI55" s="141"/>
      <c r="DJ55" s="141"/>
      <c r="DK55" s="141"/>
      <c r="DL55" s="141"/>
      <c r="DM55" s="141"/>
      <c r="DN55" s="141"/>
      <c r="DO55" s="141"/>
      <c r="DP55" s="141"/>
      <c r="DQ55" s="141"/>
      <c r="DR55" s="141"/>
      <c r="DS55" s="141"/>
      <c r="DT55" s="141"/>
      <c r="DU55" s="141"/>
      <c r="DV55" s="141"/>
      <c r="DW55" s="141"/>
      <c r="DX55" s="141"/>
      <c r="DY55" s="141"/>
      <c r="DZ55" s="141"/>
      <c r="EA55" s="141"/>
      <c r="EB55" s="141"/>
      <c r="EC55" s="141"/>
      <c r="ED55" s="141"/>
      <c r="EE55" s="141"/>
      <c r="EF55" s="141"/>
      <c r="EG55" s="141"/>
      <c r="EH55" s="141"/>
      <c r="EI55" s="141"/>
      <c r="EJ55" s="141"/>
      <c r="EK55" s="141"/>
      <c r="EL55" s="141"/>
      <c r="EM55" s="141"/>
      <c r="EN55" s="141"/>
      <c r="EO55" s="141"/>
      <c r="EP55" s="141"/>
      <c r="EQ55" s="141"/>
      <c r="ER55" s="141"/>
      <c r="ES55" s="141"/>
      <c r="ET55" s="141"/>
      <c r="EU55" s="141"/>
      <c r="EV55" s="141"/>
      <c r="EW55" s="141"/>
      <c r="EX55" s="141"/>
      <c r="EY55" s="141"/>
      <c r="EZ55" s="141"/>
      <c r="FA55" s="141"/>
      <c r="FB55" s="141"/>
      <c r="FC55" s="141"/>
      <c r="FD55" s="141"/>
      <c r="FE55" s="141"/>
      <c r="FF55" s="141"/>
      <c r="FG55" s="141"/>
      <c r="FH55" s="141"/>
      <c r="FI55" s="141"/>
      <c r="FJ55" s="141"/>
      <c r="FK55" s="141"/>
      <c r="FL55" s="141"/>
      <c r="FM55" s="141"/>
      <c r="FN55" s="141"/>
      <c r="FO55" s="141"/>
      <c r="FP55" s="141"/>
      <c r="FQ55" s="141"/>
      <c r="FR55" s="141"/>
      <c r="FS55" s="141"/>
      <c r="FT55" s="141"/>
      <c r="FU55" s="141"/>
      <c r="FV55" s="141"/>
      <c r="FW55" s="141"/>
      <c r="FX55" s="141"/>
      <c r="FY55" s="141"/>
      <c r="FZ55" s="141"/>
      <c r="GA55" s="141"/>
      <c r="GB55" s="141"/>
      <c r="GC55" s="141"/>
      <c r="GD55" s="141"/>
      <c r="GE55" s="141"/>
      <c r="GF55" s="141"/>
      <c r="GG55" s="141"/>
      <c r="GH55" s="141"/>
      <c r="GI55" s="141"/>
      <c r="GJ55" s="141"/>
      <c r="GK55" s="141"/>
      <c r="GL55" s="141"/>
      <c r="GM55" s="141"/>
      <c r="GN55" s="141"/>
      <c r="GO55" s="141"/>
      <c r="GP55" s="141"/>
      <c r="GQ55" s="141"/>
      <c r="GR55" s="141"/>
      <c r="GS55" s="141"/>
      <c r="GT55" s="141"/>
      <c r="GU55" s="141"/>
      <c r="GV55" s="141"/>
      <c r="GW55" s="141"/>
      <c r="GX55" s="141"/>
      <c r="GY55" s="141"/>
      <c r="GZ55" s="141"/>
      <c r="HA55" s="141"/>
      <c r="HB55" s="141"/>
      <c r="HC55" s="141"/>
      <c r="HD55" s="141"/>
      <c r="HE55" s="141"/>
      <c r="HF55" s="141"/>
      <c r="HG55" s="141"/>
      <c r="HH55" s="141"/>
      <c r="HI55" s="141"/>
      <c r="HJ55" s="141"/>
      <c r="HK55" s="141"/>
      <c r="HL55" s="141"/>
      <c r="HM55" s="141"/>
      <c r="HN55" s="141"/>
      <c r="HO55" s="141"/>
      <c r="HP55" s="141"/>
      <c r="HQ55" s="141"/>
      <c r="HR55" s="141"/>
      <c r="HS55" s="141"/>
      <c r="HT55" s="141"/>
      <c r="HU55" s="141"/>
      <c r="HV55" s="141"/>
      <c r="HW55" s="141"/>
      <c r="HX55" s="141"/>
      <c r="HY55" s="141"/>
      <c r="HZ55" s="141"/>
      <c r="IA55" s="141"/>
      <c r="IB55" s="141"/>
      <c r="IC55" s="141"/>
      <c r="ID55" s="141"/>
      <c r="IE55" s="141"/>
      <c r="IF55" s="141"/>
      <c r="IG55" s="141"/>
      <c r="IH55" s="141"/>
      <c r="II55" s="141"/>
      <c r="IJ55" s="141"/>
      <c r="IK55" s="141"/>
      <c r="IL55" s="141"/>
      <c r="IM55" s="141"/>
      <c r="IN55" s="141"/>
      <c r="IO55" s="141"/>
      <c r="IP55" s="141"/>
      <c r="IQ55" s="141"/>
      <c r="IR55" s="141"/>
      <c r="IS55" s="141"/>
      <c r="IT55" s="141"/>
      <c r="IU55" s="141"/>
      <c r="IV55" s="141"/>
      <c r="IW55" s="141"/>
      <c r="IX55" s="141"/>
    </row>
    <row r="56" spans="1:258" s="1" customFormat="1" ht="13.05" customHeight="1">
      <c r="A56" s="162"/>
      <c r="B56" s="178" t="s">
        <v>295</v>
      </c>
      <c r="C56" s="141" t="s">
        <v>87</v>
      </c>
      <c r="D56" s="141" t="s">
        <v>86</v>
      </c>
      <c r="E56" s="141"/>
      <c r="F56" s="367"/>
      <c r="G56" s="367">
        <f>G17</f>
        <v>-255.09999999999991</v>
      </c>
      <c r="H56" s="367">
        <f>H17</f>
        <v>162.70000000000005</v>
      </c>
      <c r="I56" s="367">
        <f>I17</f>
        <v>-939</v>
      </c>
      <c r="J56" s="367">
        <f>J17</f>
        <v>490.5</v>
      </c>
      <c r="K56" s="410">
        <f>K17</f>
        <v>1733.9</v>
      </c>
      <c r="L56" s="410">
        <f>L17</f>
        <v>1733.9</v>
      </c>
      <c r="M56" s="410">
        <f>M17</f>
        <v>1733.9</v>
      </c>
      <c r="N56" s="410">
        <f>N17</f>
        <v>1733.9</v>
      </c>
      <c r="O56" s="410">
        <f>O17</f>
        <v>1733.9</v>
      </c>
      <c r="P56" s="410">
        <f>P17</f>
        <v>1733.9</v>
      </c>
      <c r="Q56" s="410">
        <f>Q17</f>
        <v>1733.9</v>
      </c>
      <c r="R56" s="410">
        <f>R17</f>
        <v>1733.9</v>
      </c>
      <c r="T56" s="163">
        <f>IF(NOT(ISBLANK(B56)), 1, 0)</f>
        <v>1</v>
      </c>
      <c r="U56" s="2">
        <v>1</v>
      </c>
      <c r="CU56" s="141"/>
      <c r="CV56" s="141"/>
      <c r="CW56" s="141"/>
      <c r="CX56" s="141"/>
      <c r="CY56" s="141"/>
      <c r="CZ56" s="141"/>
      <c r="DA56" s="141"/>
      <c r="DB56" s="141"/>
      <c r="DC56" s="141"/>
      <c r="DD56" s="141"/>
      <c r="DE56" s="141"/>
      <c r="DF56" s="141"/>
      <c r="DG56" s="141"/>
      <c r="DH56" s="141"/>
      <c r="DI56" s="141"/>
      <c r="DJ56" s="141"/>
      <c r="DK56" s="141"/>
      <c r="DL56" s="141"/>
      <c r="DM56" s="141"/>
      <c r="DN56" s="141"/>
      <c r="DO56" s="141"/>
      <c r="DP56" s="141"/>
      <c r="DQ56" s="141"/>
      <c r="DR56" s="141"/>
      <c r="DS56" s="141"/>
      <c r="DT56" s="141"/>
      <c r="DU56" s="141"/>
      <c r="DV56" s="141"/>
      <c r="DW56" s="141"/>
      <c r="DX56" s="141"/>
      <c r="DY56" s="141"/>
      <c r="DZ56" s="141"/>
      <c r="EA56" s="141"/>
      <c r="EB56" s="141"/>
      <c r="EC56" s="141"/>
      <c r="ED56" s="141"/>
      <c r="EE56" s="141"/>
      <c r="EF56" s="141"/>
      <c r="EG56" s="141"/>
      <c r="EH56" s="141"/>
      <c r="EI56" s="141"/>
      <c r="EJ56" s="141"/>
      <c r="EK56" s="141"/>
      <c r="EL56" s="141"/>
      <c r="EM56" s="141"/>
      <c r="EN56" s="141"/>
      <c r="EO56" s="141"/>
      <c r="EP56" s="141"/>
      <c r="EQ56" s="141"/>
      <c r="ER56" s="141"/>
      <c r="ES56" s="141"/>
      <c r="ET56" s="141"/>
      <c r="EU56" s="141"/>
      <c r="EV56" s="141"/>
      <c r="EW56" s="141"/>
      <c r="EX56" s="141"/>
      <c r="EY56" s="141"/>
      <c r="EZ56" s="141"/>
      <c r="FA56" s="141"/>
      <c r="FB56" s="141"/>
      <c r="FC56" s="141"/>
      <c r="FD56" s="141"/>
      <c r="FE56" s="141"/>
      <c r="FF56" s="141"/>
      <c r="FG56" s="141"/>
      <c r="FH56" s="141"/>
      <c r="FI56" s="141"/>
      <c r="FJ56" s="141"/>
      <c r="FK56" s="141"/>
      <c r="FL56" s="141"/>
      <c r="FM56" s="141"/>
      <c r="FN56" s="141"/>
      <c r="FO56" s="141"/>
      <c r="FP56" s="141"/>
      <c r="FQ56" s="141"/>
      <c r="FR56" s="141"/>
      <c r="FS56" s="141"/>
      <c r="FT56" s="141"/>
      <c r="FU56" s="141"/>
      <c r="FV56" s="141"/>
      <c r="FW56" s="141"/>
      <c r="FX56" s="141"/>
      <c r="FY56" s="141"/>
      <c r="FZ56" s="141"/>
      <c r="GA56" s="141"/>
      <c r="GB56" s="141"/>
      <c r="GC56" s="141"/>
      <c r="GD56" s="141"/>
      <c r="GE56" s="141"/>
      <c r="GF56" s="141"/>
      <c r="GG56" s="141"/>
      <c r="GH56" s="141"/>
      <c r="GI56" s="141"/>
      <c r="GJ56" s="141"/>
      <c r="GK56" s="141"/>
      <c r="GL56" s="141"/>
      <c r="GM56" s="141"/>
      <c r="GN56" s="141"/>
      <c r="GO56" s="141"/>
      <c r="GP56" s="141"/>
      <c r="GQ56" s="141"/>
      <c r="GR56" s="141"/>
      <c r="GS56" s="141"/>
      <c r="GT56" s="141"/>
      <c r="GU56" s="141"/>
      <c r="GV56" s="141"/>
      <c r="GW56" s="141"/>
      <c r="GX56" s="141"/>
      <c r="GY56" s="141"/>
      <c r="GZ56" s="141"/>
      <c r="HA56" s="141"/>
      <c r="HB56" s="141"/>
      <c r="HC56" s="141"/>
      <c r="HD56" s="141"/>
      <c r="HE56" s="141"/>
      <c r="HF56" s="141"/>
      <c r="HG56" s="141"/>
      <c r="HH56" s="141"/>
      <c r="HI56" s="141"/>
      <c r="HJ56" s="141"/>
      <c r="HK56" s="141"/>
      <c r="HL56" s="141"/>
      <c r="HM56" s="141"/>
      <c r="HN56" s="141"/>
      <c r="HO56" s="141"/>
      <c r="HP56" s="141"/>
      <c r="HQ56" s="141"/>
      <c r="HR56" s="141"/>
      <c r="HS56" s="141"/>
      <c r="HT56" s="141"/>
      <c r="HU56" s="141"/>
      <c r="HV56" s="141"/>
      <c r="HW56" s="141"/>
      <c r="HX56" s="141"/>
      <c r="HY56" s="141"/>
      <c r="HZ56" s="141"/>
      <c r="IA56" s="141"/>
      <c r="IB56" s="141"/>
      <c r="IC56" s="141"/>
      <c r="ID56" s="141"/>
      <c r="IE56" s="141"/>
      <c r="IF56" s="141"/>
      <c r="IG56" s="141"/>
      <c r="IH56" s="141"/>
      <c r="II56" s="141"/>
      <c r="IJ56" s="141"/>
      <c r="IK56" s="141"/>
      <c r="IL56" s="141"/>
      <c r="IM56" s="141"/>
      <c r="IN56" s="141"/>
      <c r="IO56" s="141"/>
      <c r="IP56" s="141"/>
      <c r="IQ56" s="141"/>
      <c r="IR56" s="141"/>
      <c r="IS56" s="141"/>
      <c r="IT56" s="141"/>
      <c r="IU56" s="141"/>
      <c r="IV56" s="141"/>
      <c r="IW56" s="141"/>
      <c r="IX56" s="141"/>
    </row>
    <row r="57" spans="1:258" s="1" customFormat="1" ht="13.05" customHeight="1">
      <c r="A57" s="162"/>
      <c r="B57" s="178" t="s">
        <v>72</v>
      </c>
      <c r="C57" s="141" t="s">
        <v>87</v>
      </c>
      <c r="D57" s="141" t="s">
        <v>86</v>
      </c>
      <c r="E57" s="141"/>
      <c r="F57" s="367"/>
      <c r="G57" s="367">
        <f>'DCF - Financials'!G34</f>
        <v>964.00000000000045</v>
      </c>
      <c r="H57" s="367">
        <f>'DCF - Financials'!H34</f>
        <v>977.60000000000059</v>
      </c>
      <c r="I57" s="367">
        <f>'DCF - Financials'!I34</f>
        <v>1086.0999999999999</v>
      </c>
      <c r="J57" s="367">
        <f>'DCF - Financials'!J34</f>
        <v>1147.3000000000002</v>
      </c>
      <c r="K57" s="410">
        <f>'DCF - Financials'!K34</f>
        <v>0</v>
      </c>
      <c r="L57" s="410">
        <f>'DCF - Financials'!L34</f>
        <v>0</v>
      </c>
      <c r="M57" s="410">
        <f>'DCF - Financials'!M34</f>
        <v>0</v>
      </c>
      <c r="N57" s="410">
        <f>'DCF - Financials'!N34</f>
        <v>0</v>
      </c>
      <c r="O57" s="410">
        <f>'DCF - Financials'!O34</f>
        <v>0</v>
      </c>
      <c r="P57" s="410">
        <f>'DCF - Financials'!P34</f>
        <v>0</v>
      </c>
      <c r="Q57" s="410">
        <f>'DCF - Financials'!Q34</f>
        <v>0</v>
      </c>
      <c r="R57" s="410">
        <f>'DCF - Financials'!R34</f>
        <v>0</v>
      </c>
      <c r="T57" s="163">
        <f>IF(NOT(ISBLANK(B57)), 1, 0)</f>
        <v>1</v>
      </c>
      <c r="U57" s="2">
        <v>1</v>
      </c>
      <c r="CU57" s="141"/>
      <c r="CV57" s="141"/>
      <c r="CW57" s="141"/>
      <c r="CX57" s="141"/>
      <c r="CY57" s="141"/>
      <c r="CZ57" s="141"/>
      <c r="DA57" s="141"/>
      <c r="DB57" s="141"/>
      <c r="DC57" s="141"/>
      <c r="DD57" s="141"/>
      <c r="DE57" s="141"/>
      <c r="DF57" s="141"/>
      <c r="DG57" s="141"/>
      <c r="DH57" s="141"/>
      <c r="DI57" s="141"/>
      <c r="DJ57" s="141"/>
      <c r="DK57" s="141"/>
      <c r="DL57" s="141"/>
      <c r="DM57" s="141"/>
      <c r="DN57" s="141"/>
      <c r="DO57" s="141"/>
      <c r="DP57" s="141"/>
      <c r="DQ57" s="141"/>
      <c r="DR57" s="141"/>
      <c r="DS57" s="141"/>
      <c r="DT57" s="141"/>
      <c r="DU57" s="141"/>
      <c r="DV57" s="141"/>
      <c r="DW57" s="141"/>
      <c r="DX57" s="141"/>
      <c r="DY57" s="141"/>
      <c r="DZ57" s="141"/>
      <c r="EA57" s="141"/>
      <c r="EB57" s="141"/>
      <c r="EC57" s="141"/>
      <c r="ED57" s="141"/>
      <c r="EE57" s="141"/>
      <c r="EF57" s="141"/>
      <c r="EG57" s="141"/>
      <c r="EH57" s="141"/>
      <c r="EI57" s="141"/>
      <c r="EJ57" s="141"/>
      <c r="EK57" s="141"/>
      <c r="EL57" s="141"/>
      <c r="EM57" s="141"/>
      <c r="EN57" s="141"/>
      <c r="EO57" s="141"/>
      <c r="EP57" s="141"/>
      <c r="EQ57" s="141"/>
      <c r="ER57" s="141"/>
      <c r="ES57" s="141"/>
      <c r="ET57" s="141"/>
      <c r="EU57" s="141"/>
      <c r="EV57" s="141"/>
      <c r="EW57" s="141"/>
      <c r="EX57" s="141"/>
      <c r="EY57" s="141"/>
      <c r="EZ57" s="141"/>
      <c r="FA57" s="141"/>
      <c r="FB57" s="141"/>
      <c r="FC57" s="141"/>
      <c r="FD57" s="141"/>
      <c r="FE57" s="141"/>
      <c r="FF57" s="141"/>
      <c r="FG57" s="141"/>
      <c r="FH57" s="141"/>
      <c r="FI57" s="141"/>
      <c r="FJ57" s="141"/>
      <c r="FK57" s="141"/>
      <c r="FL57" s="141"/>
      <c r="FM57" s="141"/>
      <c r="FN57" s="141"/>
      <c r="FO57" s="141"/>
      <c r="FP57" s="141"/>
      <c r="FQ57" s="141"/>
      <c r="FR57" s="141"/>
      <c r="FS57" s="141"/>
      <c r="FT57" s="141"/>
      <c r="FU57" s="141"/>
      <c r="FV57" s="141"/>
      <c r="FW57" s="141"/>
      <c r="FX57" s="141"/>
      <c r="FY57" s="141"/>
      <c r="FZ57" s="141"/>
      <c r="GA57" s="141"/>
      <c r="GB57" s="141"/>
      <c r="GC57" s="141"/>
      <c r="GD57" s="141"/>
      <c r="GE57" s="141"/>
      <c r="GF57" s="141"/>
      <c r="GG57" s="141"/>
      <c r="GH57" s="141"/>
      <c r="GI57" s="141"/>
      <c r="GJ57" s="141"/>
      <c r="GK57" s="141"/>
      <c r="GL57" s="141"/>
      <c r="GM57" s="141"/>
      <c r="GN57" s="141"/>
      <c r="GO57" s="141"/>
      <c r="GP57" s="141"/>
      <c r="GQ57" s="141"/>
      <c r="GR57" s="141"/>
      <c r="GS57" s="141"/>
      <c r="GT57" s="141"/>
      <c r="GU57" s="141"/>
      <c r="GV57" s="141"/>
      <c r="GW57" s="141"/>
      <c r="GX57" s="141"/>
      <c r="GY57" s="141"/>
      <c r="GZ57" s="141"/>
      <c r="HA57" s="141"/>
      <c r="HB57" s="141"/>
      <c r="HC57" s="141"/>
      <c r="HD57" s="141"/>
      <c r="HE57" s="141"/>
      <c r="HF57" s="141"/>
      <c r="HG57" s="141"/>
      <c r="HH57" s="141"/>
      <c r="HI57" s="141"/>
      <c r="HJ57" s="141"/>
      <c r="HK57" s="141"/>
      <c r="HL57" s="141"/>
      <c r="HM57" s="141"/>
      <c r="HN57" s="141"/>
      <c r="HO57" s="141"/>
      <c r="HP57" s="141"/>
      <c r="HQ57" s="141"/>
      <c r="HR57" s="141"/>
      <c r="HS57" s="141"/>
      <c r="HT57" s="141"/>
      <c r="HU57" s="141"/>
      <c r="HV57" s="141"/>
      <c r="HW57" s="141"/>
      <c r="HX57" s="141"/>
      <c r="HY57" s="141"/>
      <c r="HZ57" s="141"/>
      <c r="IA57" s="141"/>
      <c r="IB57" s="141"/>
      <c r="IC57" s="141"/>
      <c r="ID57" s="141"/>
      <c r="IE57" s="141"/>
      <c r="IF57" s="141"/>
      <c r="IG57" s="141"/>
      <c r="IH57" s="141"/>
      <c r="II57" s="141"/>
      <c r="IJ57" s="141"/>
      <c r="IK57" s="141"/>
      <c r="IL57" s="141"/>
      <c r="IM57" s="141"/>
      <c r="IN57" s="141"/>
      <c r="IO57" s="141"/>
      <c r="IP57" s="141"/>
      <c r="IQ57" s="141"/>
      <c r="IR57" s="141"/>
      <c r="IS57" s="141"/>
      <c r="IT57" s="141"/>
      <c r="IU57" s="141"/>
      <c r="IV57" s="141"/>
      <c r="IW57" s="141"/>
      <c r="IX57" s="141"/>
    </row>
    <row r="58" spans="1:258" s="1" customFormat="1" ht="13.05" customHeight="1">
      <c r="A58" s="162"/>
      <c r="B58" s="178" t="s">
        <v>235</v>
      </c>
      <c r="C58" s="141" t="s">
        <v>87</v>
      </c>
      <c r="D58" s="141" t="s">
        <v>86</v>
      </c>
      <c r="E58" s="141"/>
      <c r="F58" s="367"/>
      <c r="G58" s="367">
        <f>'DCF - Financials'!G35</f>
        <v>964.00000000000045</v>
      </c>
      <c r="H58" s="367">
        <f>'DCF - Financials'!H35</f>
        <v>977.60000000000059</v>
      </c>
      <c r="I58" s="367">
        <f>'DCF - Financials'!I35</f>
        <v>1086.0999999999999</v>
      </c>
      <c r="J58" s="367">
        <f>'DCF - Financials'!J35</f>
        <v>1147.3000000000002</v>
      </c>
      <c r="K58" s="410">
        <f>'DCF - Financials'!K35</f>
        <v>0</v>
      </c>
      <c r="L58" s="410">
        <f>'DCF - Financials'!L35</f>
        <v>0</v>
      </c>
      <c r="M58" s="410">
        <f>'DCF - Financials'!M35</f>
        <v>0</v>
      </c>
      <c r="N58" s="410">
        <f>'DCF - Financials'!N35</f>
        <v>0</v>
      </c>
      <c r="O58" s="410">
        <f>'DCF - Financials'!O35</f>
        <v>0</v>
      </c>
      <c r="P58" s="410">
        <f>'DCF - Financials'!P35</f>
        <v>0</v>
      </c>
      <c r="Q58" s="410">
        <f>'DCF - Financials'!Q35</f>
        <v>0</v>
      </c>
      <c r="R58" s="410">
        <f>'DCF - Financials'!R35</f>
        <v>0</v>
      </c>
      <c r="T58" s="163">
        <f>IF(NOT(ISBLANK(B58)), 1, 0)</f>
        <v>1</v>
      </c>
      <c r="U58" s="2">
        <v>1</v>
      </c>
      <c r="CU58" s="141"/>
      <c r="CV58" s="141"/>
      <c r="CW58" s="141"/>
      <c r="CX58" s="141"/>
      <c r="CY58" s="141"/>
      <c r="CZ58" s="141"/>
      <c r="DA58" s="141"/>
      <c r="DB58" s="141"/>
      <c r="DC58" s="141"/>
      <c r="DD58" s="141"/>
      <c r="DE58" s="141"/>
      <c r="DF58" s="141"/>
      <c r="DG58" s="141"/>
      <c r="DH58" s="141"/>
      <c r="DI58" s="141"/>
      <c r="DJ58" s="141"/>
      <c r="DK58" s="141"/>
      <c r="DL58" s="141"/>
      <c r="DM58" s="141"/>
      <c r="DN58" s="141"/>
      <c r="DO58" s="141"/>
      <c r="DP58" s="141"/>
      <c r="DQ58" s="141"/>
      <c r="DR58" s="141"/>
      <c r="DS58" s="141"/>
      <c r="DT58" s="141"/>
      <c r="DU58" s="141"/>
      <c r="DV58" s="141"/>
      <c r="DW58" s="141"/>
      <c r="DX58" s="141"/>
      <c r="DY58" s="141"/>
      <c r="DZ58" s="141"/>
      <c r="EA58" s="141"/>
      <c r="EB58" s="141"/>
      <c r="EC58" s="141"/>
      <c r="ED58" s="141"/>
      <c r="EE58" s="141"/>
      <c r="EF58" s="141"/>
      <c r="EG58" s="141"/>
      <c r="EH58" s="141"/>
      <c r="EI58" s="141"/>
      <c r="EJ58" s="141"/>
      <c r="EK58" s="141"/>
      <c r="EL58" s="141"/>
      <c r="EM58" s="141"/>
      <c r="EN58" s="141"/>
      <c r="EO58" s="141"/>
      <c r="EP58" s="141"/>
      <c r="EQ58" s="141"/>
      <c r="ER58" s="141"/>
      <c r="ES58" s="141"/>
      <c r="ET58" s="141"/>
      <c r="EU58" s="141"/>
      <c r="EV58" s="141"/>
      <c r="EW58" s="141"/>
      <c r="EX58" s="141"/>
      <c r="EY58" s="141"/>
      <c r="EZ58" s="141"/>
      <c r="FA58" s="141"/>
      <c r="FB58" s="141"/>
      <c r="FC58" s="141"/>
      <c r="FD58" s="141"/>
      <c r="FE58" s="141"/>
      <c r="FF58" s="141"/>
      <c r="FG58" s="141"/>
      <c r="FH58" s="141"/>
      <c r="FI58" s="141"/>
      <c r="FJ58" s="141"/>
      <c r="FK58" s="141"/>
      <c r="FL58" s="141"/>
      <c r="FM58" s="141"/>
      <c r="FN58" s="141"/>
      <c r="FO58" s="141"/>
      <c r="FP58" s="141"/>
      <c r="FQ58" s="141"/>
      <c r="FR58" s="141"/>
      <c r="FS58" s="141"/>
      <c r="FT58" s="141"/>
      <c r="FU58" s="141"/>
      <c r="FV58" s="141"/>
      <c r="FW58" s="141"/>
      <c r="FX58" s="141"/>
      <c r="FY58" s="141"/>
      <c r="FZ58" s="141"/>
      <c r="GA58" s="141"/>
      <c r="GB58" s="141"/>
      <c r="GC58" s="141"/>
      <c r="GD58" s="141"/>
      <c r="GE58" s="141"/>
      <c r="GF58" s="141"/>
      <c r="GG58" s="141"/>
      <c r="GH58" s="141"/>
      <c r="GI58" s="141"/>
      <c r="GJ58" s="141"/>
      <c r="GK58" s="141"/>
      <c r="GL58" s="141"/>
      <c r="GM58" s="141"/>
      <c r="GN58" s="141"/>
      <c r="GO58" s="141"/>
      <c r="GP58" s="141"/>
      <c r="GQ58" s="141"/>
      <c r="GR58" s="141"/>
      <c r="GS58" s="141"/>
      <c r="GT58" s="141"/>
      <c r="GU58" s="141"/>
      <c r="GV58" s="141"/>
      <c r="GW58" s="141"/>
      <c r="GX58" s="141"/>
      <c r="GY58" s="141"/>
      <c r="GZ58" s="141"/>
      <c r="HA58" s="141"/>
      <c r="HB58" s="141"/>
      <c r="HC58" s="141"/>
      <c r="HD58" s="141"/>
      <c r="HE58" s="141"/>
      <c r="HF58" s="141"/>
      <c r="HG58" s="141"/>
      <c r="HH58" s="141"/>
      <c r="HI58" s="141"/>
      <c r="HJ58" s="141"/>
      <c r="HK58" s="141"/>
      <c r="HL58" s="141"/>
      <c r="HM58" s="141"/>
      <c r="HN58" s="141"/>
      <c r="HO58" s="141"/>
      <c r="HP58" s="141"/>
      <c r="HQ58" s="141"/>
      <c r="HR58" s="141"/>
      <c r="HS58" s="141"/>
      <c r="HT58" s="141"/>
      <c r="HU58" s="141"/>
      <c r="HV58" s="141"/>
      <c r="HW58" s="141"/>
      <c r="HX58" s="141"/>
      <c r="HY58" s="141"/>
      <c r="HZ58" s="141"/>
      <c r="IA58" s="141"/>
      <c r="IB58" s="141"/>
      <c r="IC58" s="141"/>
      <c r="ID58" s="141"/>
      <c r="IE58" s="141"/>
      <c r="IF58" s="141"/>
      <c r="IG58" s="141"/>
      <c r="IH58" s="141"/>
      <c r="II58" s="141"/>
      <c r="IJ58" s="141"/>
      <c r="IK58" s="141"/>
      <c r="IL58" s="141"/>
      <c r="IM58" s="141"/>
      <c r="IN58" s="141"/>
      <c r="IO58" s="141"/>
      <c r="IP58" s="141"/>
      <c r="IQ58" s="141"/>
      <c r="IR58" s="141"/>
      <c r="IS58" s="141"/>
      <c r="IT58" s="141"/>
      <c r="IU58" s="141"/>
      <c r="IV58" s="141"/>
      <c r="IW58" s="141"/>
      <c r="IX58" s="141"/>
    </row>
    <row r="59" spans="1:258" s="1" customFormat="1" ht="13.05" customHeight="1">
      <c r="A59" s="162"/>
      <c r="B59" s="409" t="s">
        <v>294</v>
      </c>
      <c r="C59" s="323" t="s">
        <v>87</v>
      </c>
      <c r="D59" s="323" t="s">
        <v>86</v>
      </c>
      <c r="E59" s="323"/>
      <c r="F59" s="408"/>
      <c r="G59" s="408">
        <f>G15</f>
        <v>6.4</v>
      </c>
      <c r="H59" s="408">
        <f>H15</f>
        <v>26.9</v>
      </c>
      <c r="I59" s="408">
        <f>I15</f>
        <v>28.4</v>
      </c>
      <c r="J59" s="408">
        <f>J15</f>
        <v>74</v>
      </c>
      <c r="K59" s="407">
        <f>IFERROR(AVERAGE(K25,K28)*K31+AVERAGE(K34,K38)*K39,0)</f>
        <v>0</v>
      </c>
      <c r="L59" s="407">
        <f>IFERROR(AVERAGE(L25,L28)*L31+AVERAGE(L34,L38)*L39,0)</f>
        <v>0</v>
      </c>
      <c r="M59" s="407">
        <f>IFERROR(AVERAGE(M25,M28)*M31+AVERAGE(M34,M38)*M39,0)</f>
        <v>0</v>
      </c>
      <c r="N59" s="407">
        <f>IFERROR(AVERAGE(N25,N28)*N31+AVERAGE(N34,N38)*N39,0)</f>
        <v>0</v>
      </c>
      <c r="O59" s="407">
        <f>IFERROR(AVERAGE(O25,O28)*O31+AVERAGE(O34,O38)*O39,0)</f>
        <v>0</v>
      </c>
      <c r="P59" s="407">
        <f>IFERROR(AVERAGE(P25,P28)*P31+AVERAGE(P34,P38)*P39,0)</f>
        <v>0</v>
      </c>
      <c r="Q59" s="407">
        <f>IFERROR(AVERAGE(Q25,Q28)*Q31+AVERAGE(Q34,Q38)*Q39,0)</f>
        <v>0</v>
      </c>
      <c r="R59" s="407">
        <f>IFERROR(AVERAGE(R25,R28)*R31+AVERAGE(R34,R38)*R39,0)</f>
        <v>0</v>
      </c>
      <c r="T59" s="163">
        <f>IF(NOT(ISBLANK(B59)), 1, 0)</f>
        <v>1</v>
      </c>
      <c r="U59" s="2">
        <v>1</v>
      </c>
      <c r="CU59" s="141"/>
      <c r="CV59" s="141"/>
      <c r="CW59" s="141"/>
      <c r="CX59" s="141"/>
      <c r="CY59" s="141"/>
      <c r="CZ59" s="141"/>
      <c r="DA59" s="141"/>
      <c r="DB59" s="141"/>
      <c r="DC59" s="141"/>
      <c r="DD59" s="141"/>
      <c r="DE59" s="141"/>
      <c r="DF59" s="141"/>
      <c r="DG59" s="141"/>
      <c r="DH59" s="141"/>
      <c r="DI59" s="141"/>
      <c r="DJ59" s="141"/>
      <c r="DK59" s="141"/>
      <c r="DL59" s="141"/>
      <c r="DM59" s="141"/>
      <c r="DN59" s="141"/>
      <c r="DO59" s="141"/>
      <c r="DP59" s="141"/>
      <c r="DQ59" s="141"/>
      <c r="DR59" s="141"/>
      <c r="DS59" s="141"/>
      <c r="DT59" s="141"/>
      <c r="DU59" s="141"/>
      <c r="DV59" s="141"/>
      <c r="DW59" s="141"/>
      <c r="DX59" s="141"/>
      <c r="DY59" s="141"/>
      <c r="DZ59" s="141"/>
      <c r="EA59" s="141"/>
      <c r="EB59" s="141"/>
      <c r="EC59" s="141"/>
      <c r="ED59" s="141"/>
      <c r="EE59" s="141"/>
      <c r="EF59" s="141"/>
      <c r="EG59" s="141"/>
      <c r="EH59" s="141"/>
      <c r="EI59" s="141"/>
      <c r="EJ59" s="141"/>
      <c r="EK59" s="141"/>
      <c r="EL59" s="141"/>
      <c r="EM59" s="141"/>
      <c r="EN59" s="141"/>
      <c r="EO59" s="141"/>
      <c r="EP59" s="141"/>
      <c r="EQ59" s="141"/>
      <c r="ER59" s="141"/>
      <c r="ES59" s="141"/>
      <c r="ET59" s="141"/>
      <c r="EU59" s="141"/>
      <c r="EV59" s="141"/>
      <c r="EW59" s="141"/>
      <c r="EX59" s="141"/>
      <c r="EY59" s="141"/>
      <c r="EZ59" s="141"/>
      <c r="FA59" s="141"/>
      <c r="FB59" s="141"/>
      <c r="FC59" s="141"/>
      <c r="FD59" s="141"/>
      <c r="FE59" s="141"/>
      <c r="FF59" s="141"/>
      <c r="FG59" s="141"/>
      <c r="FH59" s="141"/>
      <c r="FI59" s="141"/>
      <c r="FJ59" s="141"/>
      <c r="FK59" s="141"/>
      <c r="FL59" s="141"/>
      <c r="FM59" s="141"/>
      <c r="FN59" s="141"/>
      <c r="FO59" s="141"/>
      <c r="FP59" s="141"/>
      <c r="FQ59" s="141"/>
      <c r="FR59" s="141"/>
      <c r="FS59" s="141"/>
      <c r="FT59" s="141"/>
      <c r="FU59" s="141"/>
      <c r="FV59" s="141"/>
      <c r="FW59" s="141"/>
      <c r="FX59" s="141"/>
      <c r="FY59" s="141"/>
      <c r="FZ59" s="141"/>
      <c r="GA59" s="141"/>
      <c r="GB59" s="141"/>
      <c r="GC59" s="141"/>
      <c r="GD59" s="141"/>
      <c r="GE59" s="141"/>
      <c r="GF59" s="141"/>
      <c r="GG59" s="141"/>
      <c r="GH59" s="141"/>
      <c r="GI59" s="141"/>
      <c r="GJ59" s="141"/>
      <c r="GK59" s="141"/>
      <c r="GL59" s="141"/>
      <c r="GM59" s="141"/>
      <c r="GN59" s="141"/>
      <c r="GO59" s="141"/>
      <c r="GP59" s="141"/>
      <c r="GQ59" s="141"/>
      <c r="GR59" s="141"/>
      <c r="GS59" s="141"/>
      <c r="GT59" s="141"/>
      <c r="GU59" s="141"/>
      <c r="GV59" s="141"/>
      <c r="GW59" s="141"/>
      <c r="GX59" s="141"/>
      <c r="GY59" s="141"/>
      <c r="GZ59" s="141"/>
      <c r="HA59" s="141"/>
      <c r="HB59" s="141"/>
      <c r="HC59" s="141"/>
      <c r="HD59" s="141"/>
      <c r="HE59" s="141"/>
      <c r="HF59" s="141"/>
      <c r="HG59" s="141"/>
      <c r="HH59" s="141"/>
      <c r="HI59" s="141"/>
      <c r="HJ59" s="141"/>
      <c r="HK59" s="141"/>
      <c r="HL59" s="141"/>
      <c r="HM59" s="141"/>
      <c r="HN59" s="141"/>
      <c r="HO59" s="141"/>
      <c r="HP59" s="141"/>
      <c r="HQ59" s="141"/>
      <c r="HR59" s="141"/>
      <c r="HS59" s="141"/>
      <c r="HT59" s="141"/>
      <c r="HU59" s="141"/>
      <c r="HV59" s="141"/>
      <c r="HW59" s="141"/>
      <c r="HX59" s="141"/>
      <c r="HY59" s="141"/>
      <c r="HZ59" s="141"/>
      <c r="IA59" s="141"/>
      <c r="IB59" s="141"/>
      <c r="IC59" s="141"/>
      <c r="ID59" s="141"/>
      <c r="IE59" s="141"/>
      <c r="IF59" s="141"/>
      <c r="IG59" s="141"/>
      <c r="IH59" s="141"/>
      <c r="II59" s="141"/>
      <c r="IJ59" s="141"/>
      <c r="IK59" s="141"/>
      <c r="IL59" s="141"/>
      <c r="IM59" s="141"/>
      <c r="IN59" s="141"/>
      <c r="IO59" s="141"/>
      <c r="IP59" s="141"/>
      <c r="IQ59" s="141"/>
      <c r="IR59" s="141"/>
      <c r="IS59" s="141"/>
      <c r="IT59" s="141"/>
      <c r="IU59" s="141"/>
      <c r="IV59" s="141"/>
      <c r="IW59" s="141"/>
      <c r="IX59" s="141"/>
    </row>
    <row r="60" spans="1:258" s="1" customFormat="1" ht="13.05" customHeight="1">
      <c r="A60" s="162"/>
      <c r="B60" s="156"/>
      <c r="C60" s="141"/>
      <c r="D60" s="141"/>
      <c r="E60" s="141"/>
      <c r="F60" s="399"/>
      <c r="G60" s="399"/>
      <c r="H60" s="399"/>
      <c r="I60" s="399"/>
      <c r="J60" s="399"/>
      <c r="K60" s="399"/>
      <c r="L60" s="399"/>
      <c r="M60" s="399"/>
      <c r="N60" s="399"/>
      <c r="O60" s="399"/>
      <c r="P60" s="399"/>
      <c r="Q60" s="399"/>
      <c r="R60" s="399"/>
      <c r="T60" s="163">
        <f>IF(NOT(ISBLANK(B60)), 1, 0)</f>
        <v>0</v>
      </c>
      <c r="U60" s="2">
        <v>0</v>
      </c>
      <c r="CU60" s="141"/>
      <c r="CV60" s="141"/>
      <c r="CW60" s="141"/>
      <c r="CX60" s="141"/>
      <c r="CY60" s="141"/>
      <c r="CZ60" s="141"/>
      <c r="DA60" s="141"/>
      <c r="DB60" s="141"/>
      <c r="DC60" s="141"/>
      <c r="DD60" s="141"/>
      <c r="DE60" s="141"/>
      <c r="DF60" s="141"/>
      <c r="DG60" s="141"/>
      <c r="DH60" s="141"/>
      <c r="DI60" s="141"/>
      <c r="DJ60" s="141"/>
      <c r="DK60" s="141"/>
      <c r="DL60" s="141"/>
      <c r="DM60" s="141"/>
      <c r="DN60" s="141"/>
      <c r="DO60" s="141"/>
      <c r="DP60" s="141"/>
      <c r="DQ60" s="141"/>
      <c r="DR60" s="141"/>
      <c r="DS60" s="141"/>
      <c r="DT60" s="141"/>
      <c r="DU60" s="141"/>
      <c r="DV60" s="141"/>
      <c r="DW60" s="141"/>
      <c r="DX60" s="141"/>
      <c r="DY60" s="141"/>
      <c r="DZ60" s="141"/>
      <c r="EA60" s="141"/>
      <c r="EB60" s="141"/>
      <c r="EC60" s="141"/>
      <c r="ED60" s="141"/>
      <c r="EE60" s="141"/>
      <c r="EF60" s="141"/>
      <c r="EG60" s="141"/>
      <c r="EH60" s="141"/>
      <c r="EI60" s="141"/>
      <c r="EJ60" s="141"/>
      <c r="EK60" s="141"/>
      <c r="EL60" s="141"/>
      <c r="EM60" s="141"/>
      <c r="EN60" s="141"/>
      <c r="EO60" s="141"/>
      <c r="EP60" s="141"/>
      <c r="EQ60" s="141"/>
      <c r="ER60" s="141"/>
      <c r="ES60" s="141"/>
      <c r="ET60" s="141"/>
      <c r="EU60" s="141"/>
      <c r="EV60" s="141"/>
      <c r="EW60" s="141"/>
      <c r="EX60" s="141"/>
      <c r="EY60" s="141"/>
      <c r="EZ60" s="141"/>
      <c r="FA60" s="141"/>
      <c r="FB60" s="141"/>
      <c r="FC60" s="141"/>
      <c r="FD60" s="141"/>
      <c r="FE60" s="141"/>
      <c r="FF60" s="141"/>
      <c r="FG60" s="141"/>
      <c r="FH60" s="141"/>
      <c r="FI60" s="141"/>
      <c r="FJ60" s="141"/>
      <c r="FK60" s="141"/>
      <c r="FL60" s="141"/>
      <c r="FM60" s="141"/>
      <c r="FN60" s="141"/>
      <c r="FO60" s="141"/>
      <c r="FP60" s="141"/>
      <c r="FQ60" s="141"/>
      <c r="FR60" s="141"/>
      <c r="FS60" s="141"/>
      <c r="FT60" s="141"/>
      <c r="FU60" s="141"/>
      <c r="FV60" s="141"/>
      <c r="FW60" s="141"/>
      <c r="FX60" s="141"/>
      <c r="FY60" s="141"/>
      <c r="FZ60" s="141"/>
      <c r="GA60" s="141"/>
      <c r="GB60" s="141"/>
      <c r="GC60" s="141"/>
      <c r="GD60" s="141"/>
      <c r="GE60" s="141"/>
      <c r="GF60" s="141"/>
      <c r="GG60" s="141"/>
      <c r="GH60" s="141"/>
      <c r="GI60" s="141"/>
      <c r="GJ60" s="141"/>
      <c r="GK60" s="141"/>
      <c r="GL60" s="141"/>
      <c r="GM60" s="141"/>
      <c r="GN60" s="141"/>
      <c r="GO60" s="141"/>
      <c r="GP60" s="141"/>
      <c r="GQ60" s="141"/>
      <c r="GR60" s="141"/>
      <c r="GS60" s="141"/>
      <c r="GT60" s="141"/>
      <c r="GU60" s="141"/>
      <c r="GV60" s="141"/>
      <c r="GW60" s="141"/>
      <c r="GX60" s="141"/>
      <c r="GY60" s="141"/>
      <c r="GZ60" s="141"/>
      <c r="HA60" s="141"/>
      <c r="HB60" s="141"/>
      <c r="HC60" s="141"/>
      <c r="HD60" s="141"/>
      <c r="HE60" s="141"/>
      <c r="HF60" s="141"/>
      <c r="HG60" s="141"/>
      <c r="HH60" s="141"/>
      <c r="HI60" s="141"/>
      <c r="HJ60" s="141"/>
      <c r="HK60" s="141"/>
      <c r="HL60" s="141"/>
      <c r="HM60" s="141"/>
      <c r="HN60" s="141"/>
      <c r="HO60" s="141"/>
      <c r="HP60" s="141"/>
      <c r="HQ60" s="141"/>
      <c r="HR60" s="141"/>
      <c r="HS60" s="141"/>
      <c r="HT60" s="141"/>
      <c r="HU60" s="141"/>
      <c r="HV60" s="141"/>
      <c r="HW60" s="141"/>
      <c r="HX60" s="141"/>
      <c r="HY60" s="141"/>
      <c r="HZ60" s="141"/>
      <c r="IA60" s="141"/>
      <c r="IB60" s="141"/>
      <c r="IC60" s="141"/>
      <c r="ID60" s="141"/>
      <c r="IE60" s="141"/>
      <c r="IF60" s="141"/>
      <c r="IG60" s="141"/>
      <c r="IH60" s="141"/>
      <c r="II60" s="141"/>
      <c r="IJ60" s="141"/>
      <c r="IK60" s="141"/>
      <c r="IL60" s="141"/>
      <c r="IM60" s="141"/>
      <c r="IN60" s="141"/>
      <c r="IO60" s="141"/>
      <c r="IP60" s="141"/>
      <c r="IQ60" s="141"/>
      <c r="IR60" s="141"/>
      <c r="IS60" s="141"/>
      <c r="IT60" s="141"/>
      <c r="IU60" s="141"/>
      <c r="IV60" s="141"/>
      <c r="IW60" s="141"/>
      <c r="IX60" s="141"/>
    </row>
    <row r="61" spans="1:258" s="1" customFormat="1" ht="13.05" customHeight="1">
      <c r="A61" s="162"/>
      <c r="B61" s="178" t="s">
        <v>293</v>
      </c>
      <c r="C61" s="141" t="s">
        <v>87</v>
      </c>
      <c r="D61" s="141" t="s">
        <v>81</v>
      </c>
      <c r="E61" s="141"/>
      <c r="F61" s="141"/>
      <c r="G61" s="141"/>
      <c r="H61" s="141"/>
      <c r="I61" s="181" t="s">
        <v>292</v>
      </c>
      <c r="J61" s="406">
        <v>0</v>
      </c>
      <c r="K61" s="405"/>
      <c r="L61" s="405"/>
      <c r="M61" s="405"/>
      <c r="N61" s="405"/>
      <c r="O61" s="405"/>
      <c r="P61" s="405"/>
      <c r="Q61" s="405"/>
      <c r="R61" s="405"/>
      <c r="T61" s="163">
        <f>IF(NOT(ISBLANK(B61)), 1, 0)</f>
        <v>1</v>
      </c>
      <c r="U61" s="2">
        <v>1</v>
      </c>
      <c r="CU61" s="141"/>
      <c r="CV61" s="141"/>
      <c r="CW61" s="141"/>
      <c r="CX61" s="141"/>
      <c r="CY61" s="141"/>
      <c r="CZ61" s="141"/>
      <c r="DA61" s="141"/>
      <c r="DB61" s="141"/>
      <c r="DC61" s="141"/>
      <c r="DD61" s="141"/>
      <c r="DE61" s="141"/>
      <c r="DF61" s="141"/>
      <c r="DG61" s="141"/>
      <c r="DH61" s="141"/>
      <c r="DI61" s="141"/>
      <c r="DJ61" s="141"/>
      <c r="DK61" s="141"/>
      <c r="DL61" s="141"/>
      <c r="DM61" s="141"/>
      <c r="DN61" s="141"/>
      <c r="DO61" s="141"/>
      <c r="DP61" s="141"/>
      <c r="DQ61" s="141"/>
      <c r="DR61" s="141"/>
      <c r="DS61" s="141"/>
      <c r="DT61" s="141"/>
      <c r="DU61" s="141"/>
      <c r="DV61" s="141"/>
      <c r="DW61" s="141"/>
      <c r="DX61" s="141"/>
      <c r="DY61" s="141"/>
      <c r="DZ61" s="141"/>
      <c r="EA61" s="141"/>
      <c r="EB61" s="141"/>
      <c r="EC61" s="141"/>
      <c r="ED61" s="141"/>
      <c r="EE61" s="141"/>
      <c r="EF61" s="141"/>
      <c r="EG61" s="141"/>
      <c r="EH61" s="141"/>
      <c r="EI61" s="141"/>
      <c r="EJ61" s="141"/>
      <c r="EK61" s="141"/>
      <c r="EL61" s="141"/>
      <c r="EM61" s="141"/>
      <c r="EN61" s="141"/>
      <c r="EO61" s="141"/>
      <c r="EP61" s="141"/>
      <c r="EQ61" s="141"/>
      <c r="ER61" s="141"/>
      <c r="ES61" s="141"/>
      <c r="ET61" s="141"/>
      <c r="EU61" s="141"/>
      <c r="EV61" s="141"/>
      <c r="EW61" s="141"/>
      <c r="EX61" s="141"/>
      <c r="EY61" s="141"/>
      <c r="EZ61" s="141"/>
      <c r="FA61" s="141"/>
      <c r="FB61" s="141"/>
      <c r="FC61" s="141"/>
      <c r="FD61" s="141"/>
      <c r="FE61" s="141"/>
      <c r="FF61" s="141"/>
      <c r="FG61" s="141"/>
      <c r="FH61" s="141"/>
      <c r="FI61" s="141"/>
      <c r="FJ61" s="141"/>
      <c r="FK61" s="141"/>
      <c r="FL61" s="141"/>
      <c r="FM61" s="141"/>
      <c r="FN61" s="141"/>
      <c r="FO61" s="141"/>
      <c r="FP61" s="141"/>
      <c r="FQ61" s="141"/>
      <c r="FR61" s="141"/>
      <c r="FS61" s="141"/>
      <c r="FT61" s="141"/>
      <c r="FU61" s="141"/>
      <c r="FV61" s="141"/>
      <c r="FW61" s="141"/>
      <c r="FX61" s="141"/>
      <c r="FY61" s="141"/>
      <c r="FZ61" s="141"/>
      <c r="GA61" s="141"/>
      <c r="GB61" s="141"/>
      <c r="GC61" s="141"/>
      <c r="GD61" s="141"/>
      <c r="GE61" s="141"/>
      <c r="GF61" s="141"/>
      <c r="GG61" s="141"/>
      <c r="GH61" s="141"/>
      <c r="GI61" s="141"/>
      <c r="GJ61" s="141"/>
      <c r="GK61" s="141"/>
      <c r="GL61" s="141"/>
      <c r="GM61" s="141"/>
      <c r="GN61" s="141"/>
      <c r="GO61" s="141"/>
      <c r="GP61" s="141"/>
      <c r="GQ61" s="141"/>
      <c r="GR61" s="141"/>
      <c r="GS61" s="141"/>
      <c r="GT61" s="141"/>
      <c r="GU61" s="141"/>
      <c r="GV61" s="141"/>
      <c r="GW61" s="141"/>
      <c r="GX61" s="141"/>
      <c r="GY61" s="141"/>
      <c r="GZ61" s="141"/>
      <c r="HA61" s="141"/>
      <c r="HB61" s="141"/>
      <c r="HC61" s="141"/>
      <c r="HD61" s="141"/>
      <c r="HE61" s="141"/>
      <c r="HF61" s="141"/>
      <c r="HG61" s="141"/>
      <c r="HH61" s="141"/>
      <c r="HI61" s="141"/>
      <c r="HJ61" s="141"/>
      <c r="HK61" s="141"/>
      <c r="HL61" s="141"/>
      <c r="HM61" s="141"/>
      <c r="HN61" s="141"/>
      <c r="HO61" s="141"/>
      <c r="HP61" s="141"/>
      <c r="HQ61" s="141"/>
      <c r="HR61" s="141"/>
      <c r="HS61" s="141"/>
      <c r="HT61" s="141"/>
      <c r="HU61" s="141"/>
      <c r="HV61" s="141"/>
      <c r="HW61" s="141"/>
      <c r="HX61" s="141"/>
      <c r="HY61" s="141"/>
      <c r="HZ61" s="141"/>
      <c r="IA61" s="141"/>
      <c r="IB61" s="141"/>
      <c r="IC61" s="141"/>
      <c r="ID61" s="141"/>
      <c r="IE61" s="141"/>
      <c r="IF61" s="141"/>
      <c r="IG61" s="141"/>
      <c r="IH61" s="141"/>
      <c r="II61" s="141"/>
      <c r="IJ61" s="141"/>
      <c r="IK61" s="141"/>
      <c r="IL61" s="141"/>
      <c r="IM61" s="141"/>
      <c r="IN61" s="141"/>
      <c r="IO61" s="141"/>
      <c r="IP61" s="141"/>
      <c r="IQ61" s="141"/>
      <c r="IR61" s="141"/>
      <c r="IS61" s="141"/>
      <c r="IT61" s="141"/>
      <c r="IU61" s="141"/>
      <c r="IV61" s="141"/>
      <c r="IW61" s="141"/>
      <c r="IX61" s="141"/>
    </row>
    <row r="62" spans="1:258" s="1" customFormat="1" ht="13.05" customHeight="1">
      <c r="A62" s="162"/>
      <c r="B62" s="185" t="s">
        <v>291</v>
      </c>
      <c r="C62" s="147" t="s">
        <v>87</v>
      </c>
      <c r="D62" s="147" t="s">
        <v>86</v>
      </c>
      <c r="E62" s="147"/>
      <c r="F62" s="240"/>
      <c r="G62" s="240"/>
      <c r="H62" s="240"/>
      <c r="I62" s="404"/>
      <c r="J62" s="404"/>
      <c r="K62" s="183">
        <f>IF($J$61&gt;0,MIN(K61,K57*K51),K57*K51)</f>
        <v>0</v>
      </c>
      <c r="L62" s="183">
        <f>IF($J$61&gt;0,MIN(L61,L57*L51),L57*L51)</f>
        <v>0</v>
      </c>
      <c r="M62" s="183">
        <f>IF($J$61&gt;0,MIN(M61,M57*M51),M57*M51)</f>
        <v>0</v>
      </c>
      <c r="N62" s="183">
        <f>IF($J$61&gt;0,MIN(N61,N57*N51),N57*N51)</f>
        <v>0</v>
      </c>
      <c r="O62" s="183">
        <f>IF($J$61&gt;0,MIN(O61,O57*O51),O57*O51)</f>
        <v>0</v>
      </c>
      <c r="P62" s="183">
        <f>IF($J$61&gt;0,MIN(P61,P57*P51),P57*P51)</f>
        <v>0</v>
      </c>
      <c r="Q62" s="183">
        <f>IF($J$61&gt;0,MIN(Q61,Q57*Q51),Q57*Q51)</f>
        <v>0</v>
      </c>
      <c r="R62" s="183">
        <f>IF($J$61&gt;0,MIN(R61,R57*R51),R57*R51)</f>
        <v>0</v>
      </c>
      <c r="T62" s="163">
        <f>IF(NOT(ISBLANK(B62)), 1, 0)</f>
        <v>1</v>
      </c>
      <c r="U62" s="2">
        <v>1</v>
      </c>
      <c r="CU62" s="141"/>
      <c r="CV62" s="141"/>
      <c r="CW62" s="141"/>
      <c r="CX62" s="141"/>
      <c r="CY62" s="141"/>
      <c r="CZ62" s="141"/>
      <c r="DA62" s="141"/>
      <c r="DB62" s="141"/>
      <c r="DC62" s="141"/>
      <c r="DD62" s="141"/>
      <c r="DE62" s="141"/>
      <c r="DF62" s="141"/>
      <c r="DG62" s="141"/>
      <c r="DH62" s="141"/>
      <c r="DI62" s="141"/>
      <c r="DJ62" s="141"/>
      <c r="DK62" s="141"/>
      <c r="DL62" s="141"/>
      <c r="DM62" s="141"/>
      <c r="DN62" s="141"/>
      <c r="DO62" s="141"/>
      <c r="DP62" s="141"/>
      <c r="DQ62" s="141"/>
      <c r="DR62" s="141"/>
      <c r="DS62" s="141"/>
      <c r="DT62" s="141"/>
      <c r="DU62" s="141"/>
      <c r="DV62" s="141"/>
      <c r="DW62" s="141"/>
      <c r="DX62" s="141"/>
      <c r="DY62" s="141"/>
      <c r="DZ62" s="141"/>
      <c r="EA62" s="141"/>
      <c r="EB62" s="141"/>
      <c r="EC62" s="141"/>
      <c r="ED62" s="141"/>
      <c r="EE62" s="141"/>
      <c r="EF62" s="141"/>
      <c r="EG62" s="141"/>
      <c r="EH62" s="141"/>
      <c r="EI62" s="141"/>
      <c r="EJ62" s="141"/>
      <c r="EK62" s="141"/>
      <c r="EL62" s="141"/>
      <c r="EM62" s="141"/>
      <c r="EN62" s="141"/>
      <c r="EO62" s="141"/>
      <c r="EP62" s="141"/>
      <c r="EQ62" s="141"/>
      <c r="ER62" s="141"/>
      <c r="ES62" s="141"/>
      <c r="ET62" s="141"/>
      <c r="EU62" s="141"/>
      <c r="EV62" s="141"/>
      <c r="EW62" s="141"/>
      <c r="EX62" s="141"/>
      <c r="EY62" s="141"/>
      <c r="EZ62" s="141"/>
      <c r="FA62" s="141"/>
      <c r="FB62" s="141"/>
      <c r="FC62" s="141"/>
      <c r="FD62" s="141"/>
      <c r="FE62" s="141"/>
      <c r="FF62" s="141"/>
      <c r="FG62" s="141"/>
      <c r="FH62" s="141"/>
      <c r="FI62" s="141"/>
      <c r="FJ62" s="141"/>
      <c r="FK62" s="141"/>
      <c r="FL62" s="141"/>
      <c r="FM62" s="141"/>
      <c r="FN62" s="141"/>
      <c r="FO62" s="141"/>
      <c r="FP62" s="141"/>
      <c r="FQ62" s="141"/>
      <c r="FR62" s="141"/>
      <c r="FS62" s="141"/>
      <c r="FT62" s="141"/>
      <c r="FU62" s="141"/>
      <c r="FV62" s="141"/>
      <c r="FW62" s="141"/>
      <c r="FX62" s="141"/>
      <c r="FY62" s="141"/>
      <c r="FZ62" s="141"/>
      <c r="GA62" s="141"/>
      <c r="GB62" s="141"/>
      <c r="GC62" s="141"/>
      <c r="GD62" s="141"/>
      <c r="GE62" s="141"/>
      <c r="GF62" s="141"/>
      <c r="GG62" s="141"/>
      <c r="GH62" s="141"/>
      <c r="GI62" s="141"/>
      <c r="GJ62" s="141"/>
      <c r="GK62" s="141"/>
      <c r="GL62" s="141"/>
      <c r="GM62" s="141"/>
      <c r="GN62" s="141"/>
      <c r="GO62" s="141"/>
      <c r="GP62" s="141"/>
      <c r="GQ62" s="141"/>
      <c r="GR62" s="141"/>
      <c r="GS62" s="141"/>
      <c r="GT62" s="141"/>
      <c r="GU62" s="141"/>
      <c r="GV62" s="141"/>
      <c r="GW62" s="141"/>
      <c r="GX62" s="141"/>
      <c r="GY62" s="141"/>
      <c r="GZ62" s="141"/>
      <c r="HA62" s="141"/>
      <c r="HB62" s="141"/>
      <c r="HC62" s="141"/>
      <c r="HD62" s="141"/>
      <c r="HE62" s="141"/>
      <c r="HF62" s="141"/>
      <c r="HG62" s="141"/>
      <c r="HH62" s="141"/>
      <c r="HI62" s="141"/>
      <c r="HJ62" s="141"/>
      <c r="HK62" s="141"/>
      <c r="HL62" s="141"/>
      <c r="HM62" s="141"/>
      <c r="HN62" s="141"/>
      <c r="HO62" s="141"/>
      <c r="HP62" s="141"/>
      <c r="HQ62" s="141"/>
      <c r="HR62" s="141"/>
      <c r="HS62" s="141"/>
      <c r="HT62" s="141"/>
      <c r="HU62" s="141"/>
      <c r="HV62" s="141"/>
      <c r="HW62" s="141"/>
      <c r="HX62" s="141"/>
      <c r="HY62" s="141"/>
      <c r="HZ62" s="141"/>
      <c r="IA62" s="141"/>
      <c r="IB62" s="141"/>
      <c r="IC62" s="141"/>
      <c r="ID62" s="141"/>
      <c r="IE62" s="141"/>
      <c r="IF62" s="141"/>
      <c r="IG62" s="141"/>
      <c r="IH62" s="141"/>
      <c r="II62" s="141"/>
      <c r="IJ62" s="141"/>
      <c r="IK62" s="141"/>
      <c r="IL62" s="141"/>
      <c r="IM62" s="141"/>
      <c r="IN62" s="141"/>
      <c r="IO62" s="141"/>
      <c r="IP62" s="141"/>
      <c r="IQ62" s="141"/>
      <c r="IR62" s="141"/>
      <c r="IS62" s="141"/>
      <c r="IT62" s="141"/>
      <c r="IU62" s="141"/>
      <c r="IV62" s="141"/>
      <c r="IW62" s="141"/>
      <c r="IX62" s="141"/>
    </row>
    <row r="63" spans="1:258" s="1" customFormat="1" ht="4.5" customHeight="1">
      <c r="A63" s="162"/>
      <c r="B63" s="156"/>
      <c r="C63" s="141"/>
      <c r="D63" s="141"/>
      <c r="E63" s="141"/>
      <c r="F63" s="239"/>
      <c r="G63" s="239"/>
      <c r="H63" s="239"/>
      <c r="I63" s="403"/>
      <c r="J63" s="403"/>
      <c r="K63" s="188"/>
      <c r="L63" s="188"/>
      <c r="M63" s="188"/>
      <c r="N63" s="188"/>
      <c r="O63" s="188"/>
      <c r="P63" s="188"/>
      <c r="Q63" s="188"/>
      <c r="R63" s="188"/>
      <c r="T63" s="163">
        <f>IF(NOT(ISBLANK(B63)), 1, 0)</f>
        <v>0</v>
      </c>
      <c r="U63" s="2">
        <v>0</v>
      </c>
      <c r="CU63" s="141"/>
      <c r="CV63" s="141"/>
      <c r="CW63" s="141"/>
      <c r="CX63" s="141"/>
      <c r="CY63" s="141"/>
      <c r="CZ63" s="141"/>
      <c r="DA63" s="141"/>
      <c r="DB63" s="141"/>
      <c r="DC63" s="141"/>
      <c r="DD63" s="141"/>
      <c r="DE63" s="141"/>
      <c r="DF63" s="141"/>
      <c r="DG63" s="141"/>
      <c r="DH63" s="141"/>
      <c r="DI63" s="141"/>
      <c r="DJ63" s="141"/>
      <c r="DK63" s="141"/>
      <c r="DL63" s="141"/>
      <c r="DM63" s="141"/>
      <c r="DN63" s="141"/>
      <c r="DO63" s="141"/>
      <c r="DP63" s="141"/>
      <c r="DQ63" s="141"/>
      <c r="DR63" s="141"/>
      <c r="DS63" s="141"/>
      <c r="DT63" s="141"/>
      <c r="DU63" s="141"/>
      <c r="DV63" s="141"/>
      <c r="DW63" s="141"/>
      <c r="DX63" s="141"/>
      <c r="DY63" s="141"/>
      <c r="DZ63" s="141"/>
      <c r="EA63" s="141"/>
      <c r="EB63" s="141"/>
      <c r="EC63" s="141"/>
      <c r="ED63" s="141"/>
      <c r="EE63" s="141"/>
      <c r="EF63" s="141"/>
      <c r="EG63" s="141"/>
      <c r="EH63" s="141"/>
      <c r="EI63" s="141"/>
      <c r="EJ63" s="141"/>
      <c r="EK63" s="141"/>
      <c r="EL63" s="141"/>
      <c r="EM63" s="141"/>
      <c r="EN63" s="141"/>
      <c r="EO63" s="141"/>
      <c r="EP63" s="141"/>
      <c r="EQ63" s="141"/>
      <c r="ER63" s="141"/>
      <c r="ES63" s="141"/>
      <c r="ET63" s="141"/>
      <c r="EU63" s="141"/>
      <c r="EV63" s="141"/>
      <c r="EW63" s="141"/>
      <c r="EX63" s="141"/>
      <c r="EY63" s="141"/>
      <c r="EZ63" s="141"/>
      <c r="FA63" s="141"/>
      <c r="FB63" s="141"/>
      <c r="FC63" s="141"/>
      <c r="FD63" s="141"/>
      <c r="FE63" s="141"/>
      <c r="FF63" s="141"/>
      <c r="FG63" s="141"/>
      <c r="FH63" s="141"/>
      <c r="FI63" s="141"/>
      <c r="FJ63" s="141"/>
      <c r="FK63" s="141"/>
      <c r="FL63" s="141"/>
      <c r="FM63" s="141"/>
      <c r="FN63" s="141"/>
      <c r="FO63" s="141"/>
      <c r="FP63" s="141"/>
      <c r="FQ63" s="141"/>
      <c r="FR63" s="141"/>
      <c r="FS63" s="141"/>
      <c r="FT63" s="141"/>
      <c r="FU63" s="141"/>
      <c r="FV63" s="141"/>
      <c r="FW63" s="141"/>
      <c r="FX63" s="141"/>
      <c r="FY63" s="141"/>
      <c r="FZ63" s="141"/>
      <c r="GA63" s="141"/>
      <c r="GB63" s="141"/>
      <c r="GC63" s="141"/>
      <c r="GD63" s="141"/>
      <c r="GE63" s="141"/>
      <c r="GF63" s="141"/>
      <c r="GG63" s="141"/>
      <c r="GH63" s="141"/>
      <c r="GI63" s="141"/>
      <c r="GJ63" s="141"/>
      <c r="GK63" s="141"/>
      <c r="GL63" s="141"/>
      <c r="GM63" s="141"/>
      <c r="GN63" s="141"/>
      <c r="GO63" s="141"/>
      <c r="GP63" s="141"/>
      <c r="GQ63" s="141"/>
      <c r="GR63" s="141"/>
      <c r="GS63" s="141"/>
      <c r="GT63" s="141"/>
      <c r="GU63" s="141"/>
      <c r="GV63" s="141"/>
      <c r="GW63" s="141"/>
      <c r="GX63" s="141"/>
      <c r="GY63" s="141"/>
      <c r="GZ63" s="141"/>
      <c r="HA63" s="141"/>
      <c r="HB63" s="141"/>
      <c r="HC63" s="141"/>
      <c r="HD63" s="141"/>
      <c r="HE63" s="141"/>
      <c r="HF63" s="141"/>
      <c r="HG63" s="141"/>
      <c r="HH63" s="141"/>
      <c r="HI63" s="141"/>
      <c r="HJ63" s="141"/>
      <c r="HK63" s="141"/>
      <c r="HL63" s="141"/>
      <c r="HM63" s="141"/>
      <c r="HN63" s="141"/>
      <c r="HO63" s="141"/>
      <c r="HP63" s="141"/>
      <c r="HQ63" s="141"/>
      <c r="HR63" s="141"/>
      <c r="HS63" s="141"/>
      <c r="HT63" s="141"/>
      <c r="HU63" s="141"/>
      <c r="HV63" s="141"/>
      <c r="HW63" s="141"/>
      <c r="HX63" s="141"/>
      <c r="HY63" s="141"/>
      <c r="HZ63" s="141"/>
      <c r="IA63" s="141"/>
      <c r="IB63" s="141"/>
      <c r="IC63" s="141"/>
      <c r="ID63" s="141"/>
      <c r="IE63" s="141"/>
      <c r="IF63" s="141"/>
      <c r="IG63" s="141"/>
      <c r="IH63" s="141"/>
      <c r="II63" s="141"/>
      <c r="IJ63" s="141"/>
      <c r="IK63" s="141"/>
      <c r="IL63" s="141"/>
      <c r="IM63" s="141"/>
      <c r="IN63" s="141"/>
      <c r="IO63" s="141"/>
      <c r="IP63" s="141"/>
      <c r="IQ63" s="141"/>
      <c r="IR63" s="141"/>
      <c r="IS63" s="141"/>
      <c r="IT63" s="141"/>
      <c r="IU63" s="141"/>
      <c r="IV63" s="141"/>
      <c r="IW63" s="141"/>
      <c r="IX63" s="141"/>
    </row>
    <row r="64" spans="1:258" s="1" customFormat="1" ht="13.05" customHeight="1">
      <c r="A64" s="162"/>
      <c r="B64" s="178" t="s">
        <v>290</v>
      </c>
      <c r="C64" s="211"/>
      <c r="D64" s="211"/>
      <c r="E64" s="211"/>
      <c r="F64" s="402"/>
      <c r="G64" s="402"/>
      <c r="H64" s="402"/>
      <c r="I64" s="401"/>
      <c r="J64" s="401"/>
      <c r="K64" s="400"/>
      <c r="L64" s="396"/>
      <c r="M64" s="396"/>
      <c r="N64" s="396"/>
      <c r="O64" s="396"/>
      <c r="P64" s="396"/>
      <c r="Q64" s="396"/>
      <c r="R64" s="396"/>
      <c r="T64" s="163">
        <f>IF(NOT(ISBLANK(B64)), 1, 0)</f>
        <v>1</v>
      </c>
      <c r="U64" s="2">
        <v>1</v>
      </c>
      <c r="CU64" s="141"/>
      <c r="CV64" s="141"/>
      <c r="CW64" s="141"/>
      <c r="CX64" s="141"/>
      <c r="CY64" s="141"/>
      <c r="CZ64" s="141"/>
      <c r="DA64" s="141"/>
      <c r="DB64" s="141"/>
      <c r="DC64" s="141"/>
      <c r="DD64" s="141"/>
      <c r="DE64" s="141"/>
      <c r="DF64" s="141"/>
      <c r="DG64" s="141"/>
      <c r="DH64" s="141"/>
      <c r="DI64" s="141"/>
      <c r="DJ64" s="141"/>
      <c r="DK64" s="141"/>
      <c r="DL64" s="141"/>
      <c r="DM64" s="141"/>
      <c r="DN64" s="141"/>
      <c r="DO64" s="141"/>
      <c r="DP64" s="141"/>
      <c r="DQ64" s="141"/>
      <c r="DR64" s="141"/>
      <c r="DS64" s="141"/>
      <c r="DT64" s="141"/>
      <c r="DU64" s="141"/>
      <c r="DV64" s="141"/>
      <c r="DW64" s="141"/>
      <c r="DX64" s="141"/>
      <c r="DY64" s="141"/>
      <c r="DZ64" s="141"/>
      <c r="EA64" s="141"/>
      <c r="EB64" s="141"/>
      <c r="EC64" s="141"/>
      <c r="ED64" s="141"/>
      <c r="EE64" s="141"/>
      <c r="EF64" s="141"/>
      <c r="EG64" s="141"/>
      <c r="EH64" s="141"/>
      <c r="EI64" s="141"/>
      <c r="EJ64" s="141"/>
      <c r="EK64" s="141"/>
      <c r="EL64" s="141"/>
      <c r="EM64" s="141"/>
      <c r="EN64" s="141"/>
      <c r="EO64" s="141"/>
      <c r="EP64" s="141"/>
      <c r="EQ64" s="141"/>
      <c r="ER64" s="141"/>
      <c r="ES64" s="141"/>
      <c r="ET64" s="141"/>
      <c r="EU64" s="141"/>
      <c r="EV64" s="141"/>
      <c r="EW64" s="141"/>
      <c r="EX64" s="141"/>
      <c r="EY64" s="141"/>
      <c r="EZ64" s="141"/>
      <c r="FA64" s="141"/>
      <c r="FB64" s="141"/>
      <c r="FC64" s="141"/>
      <c r="FD64" s="141"/>
      <c r="FE64" s="141"/>
      <c r="FF64" s="141"/>
      <c r="FG64" s="141"/>
      <c r="FH64" s="141"/>
      <c r="FI64" s="141"/>
      <c r="FJ64" s="141"/>
      <c r="FK64" s="141"/>
      <c r="FL64" s="141"/>
      <c r="FM64" s="141"/>
      <c r="FN64" s="141"/>
      <c r="FO64" s="141"/>
      <c r="FP64" s="141"/>
      <c r="FQ64" s="141"/>
      <c r="FR64" s="141"/>
      <c r="FS64" s="141"/>
      <c r="FT64" s="141"/>
      <c r="FU64" s="141"/>
      <c r="FV64" s="141"/>
      <c r="FW64" s="141"/>
      <c r="FX64" s="141"/>
      <c r="FY64" s="141"/>
      <c r="FZ64" s="141"/>
      <c r="GA64" s="141"/>
      <c r="GB64" s="141"/>
      <c r="GC64" s="141"/>
      <c r="GD64" s="141"/>
      <c r="GE64" s="141"/>
      <c r="GF64" s="141"/>
      <c r="GG64" s="141"/>
      <c r="GH64" s="141"/>
      <c r="GI64" s="141"/>
      <c r="GJ64" s="141"/>
      <c r="GK64" s="141"/>
      <c r="GL64" s="141"/>
      <c r="GM64" s="141"/>
      <c r="GN64" s="141"/>
      <c r="GO64" s="141"/>
      <c r="GP64" s="141"/>
      <c r="GQ64" s="141"/>
      <c r="GR64" s="141"/>
      <c r="GS64" s="141"/>
      <c r="GT64" s="141"/>
      <c r="GU64" s="141"/>
      <c r="GV64" s="141"/>
      <c r="GW64" s="141"/>
      <c r="GX64" s="141"/>
      <c r="GY64" s="141"/>
      <c r="GZ64" s="141"/>
      <c r="HA64" s="141"/>
      <c r="HB64" s="141"/>
      <c r="HC64" s="141"/>
      <c r="HD64" s="141"/>
      <c r="HE64" s="141"/>
      <c r="HF64" s="141"/>
      <c r="HG64" s="141"/>
      <c r="HH64" s="141"/>
      <c r="HI64" s="141"/>
      <c r="HJ64" s="141"/>
      <c r="HK64" s="141"/>
      <c r="HL64" s="141"/>
      <c r="HM64" s="141"/>
      <c r="HN64" s="141"/>
      <c r="HO64" s="141"/>
      <c r="HP64" s="141"/>
      <c r="HQ64" s="141"/>
      <c r="HR64" s="141"/>
      <c r="HS64" s="141"/>
      <c r="HT64" s="141"/>
      <c r="HU64" s="141"/>
      <c r="HV64" s="141"/>
      <c r="HW64" s="141"/>
      <c r="HX64" s="141"/>
      <c r="HY64" s="141"/>
      <c r="HZ64" s="141"/>
      <c r="IA64" s="141"/>
      <c r="IB64" s="141"/>
      <c r="IC64" s="141"/>
      <c r="ID64" s="141"/>
      <c r="IE64" s="141"/>
      <c r="IF64" s="141"/>
      <c r="IG64" s="141"/>
      <c r="IH64" s="141"/>
      <c r="II64" s="141"/>
      <c r="IJ64" s="141"/>
      <c r="IK64" s="141"/>
      <c r="IL64" s="141"/>
      <c r="IM64" s="141"/>
      <c r="IN64" s="141"/>
      <c r="IO64" s="141"/>
      <c r="IP64" s="141"/>
      <c r="IQ64" s="141"/>
      <c r="IR64" s="141"/>
      <c r="IS64" s="141"/>
      <c r="IT64" s="141"/>
      <c r="IU64" s="141"/>
      <c r="IV64" s="141"/>
      <c r="IW64" s="141"/>
      <c r="IX64" s="141"/>
    </row>
    <row r="65" spans="1:258" s="1" customFormat="1" ht="13.05" customHeight="1">
      <c r="A65" s="162"/>
      <c r="B65" s="178" t="s">
        <v>289</v>
      </c>
      <c r="C65" s="141"/>
      <c r="D65" s="141"/>
      <c r="E65" s="141"/>
      <c r="F65" s="399"/>
      <c r="G65" s="399"/>
      <c r="H65" s="399"/>
      <c r="I65" s="399"/>
      <c r="J65" s="399"/>
      <c r="K65" s="399"/>
      <c r="L65" s="399"/>
      <c r="M65" s="399"/>
      <c r="N65" s="399"/>
      <c r="O65" s="399"/>
      <c r="P65" s="399"/>
      <c r="Q65" s="399"/>
      <c r="R65" s="399"/>
      <c r="T65" s="163">
        <f>IF(NOT(ISBLANK(B65)), 1, 0)</f>
        <v>1</v>
      </c>
      <c r="U65" s="2">
        <v>1</v>
      </c>
      <c r="CU65" s="141"/>
      <c r="CV65" s="141"/>
      <c r="CW65" s="141"/>
      <c r="CX65" s="141"/>
      <c r="CY65" s="141"/>
      <c r="CZ65" s="141"/>
      <c r="DA65" s="141"/>
      <c r="DB65" s="141"/>
      <c r="DC65" s="141"/>
      <c r="DD65" s="141"/>
      <c r="DE65" s="141"/>
      <c r="DF65" s="141"/>
      <c r="DG65" s="141"/>
      <c r="DH65" s="141"/>
      <c r="DI65" s="141"/>
      <c r="DJ65" s="141"/>
      <c r="DK65" s="141"/>
      <c r="DL65" s="141"/>
      <c r="DM65" s="141"/>
      <c r="DN65" s="141"/>
      <c r="DO65" s="141"/>
      <c r="DP65" s="141"/>
      <c r="DQ65" s="141"/>
      <c r="DR65" s="141"/>
      <c r="DS65" s="141"/>
      <c r="DT65" s="141"/>
      <c r="DU65" s="141"/>
      <c r="DV65" s="141"/>
      <c r="DW65" s="141"/>
      <c r="DX65" s="141"/>
      <c r="DY65" s="141"/>
      <c r="DZ65" s="141"/>
      <c r="EA65" s="141"/>
      <c r="EB65" s="141"/>
      <c r="EC65" s="141"/>
      <c r="ED65" s="141"/>
      <c r="EE65" s="141"/>
      <c r="EF65" s="141"/>
      <c r="EG65" s="141"/>
      <c r="EH65" s="141"/>
      <c r="EI65" s="141"/>
      <c r="EJ65" s="141"/>
      <c r="EK65" s="141"/>
      <c r="EL65" s="141"/>
      <c r="EM65" s="141"/>
      <c r="EN65" s="141"/>
      <c r="EO65" s="141"/>
      <c r="EP65" s="141"/>
      <c r="EQ65" s="141"/>
      <c r="ER65" s="141"/>
      <c r="ES65" s="141"/>
      <c r="ET65" s="141"/>
      <c r="EU65" s="141"/>
      <c r="EV65" s="141"/>
      <c r="EW65" s="141"/>
      <c r="EX65" s="141"/>
      <c r="EY65" s="141"/>
      <c r="EZ65" s="141"/>
      <c r="FA65" s="141"/>
      <c r="FB65" s="141"/>
      <c r="FC65" s="141"/>
      <c r="FD65" s="141"/>
      <c r="FE65" s="141"/>
      <c r="FF65" s="141"/>
      <c r="FG65" s="141"/>
      <c r="FH65" s="141"/>
      <c r="FI65" s="141"/>
      <c r="FJ65" s="141"/>
      <c r="FK65" s="141"/>
      <c r="FL65" s="141"/>
      <c r="FM65" s="141"/>
      <c r="FN65" s="141"/>
      <c r="FO65" s="141"/>
      <c r="FP65" s="141"/>
      <c r="FQ65" s="141"/>
      <c r="FR65" s="141"/>
      <c r="FS65" s="141"/>
      <c r="FT65" s="141"/>
      <c r="FU65" s="141"/>
      <c r="FV65" s="141"/>
      <c r="FW65" s="141"/>
      <c r="FX65" s="141"/>
      <c r="FY65" s="141"/>
      <c r="FZ65" s="141"/>
      <c r="GA65" s="141"/>
      <c r="GB65" s="141"/>
      <c r="GC65" s="141"/>
      <c r="GD65" s="141"/>
      <c r="GE65" s="141"/>
      <c r="GF65" s="141"/>
      <c r="GG65" s="141"/>
      <c r="GH65" s="141"/>
      <c r="GI65" s="141"/>
      <c r="GJ65" s="141"/>
      <c r="GK65" s="141"/>
      <c r="GL65" s="141"/>
      <c r="GM65" s="141"/>
      <c r="GN65" s="141"/>
      <c r="GO65" s="141"/>
      <c r="GP65" s="141"/>
      <c r="GQ65" s="141"/>
      <c r="GR65" s="141"/>
      <c r="GS65" s="141"/>
      <c r="GT65" s="141"/>
      <c r="GU65" s="141"/>
      <c r="GV65" s="141"/>
      <c r="GW65" s="141"/>
      <c r="GX65" s="141"/>
      <c r="GY65" s="141"/>
      <c r="GZ65" s="141"/>
      <c r="HA65" s="141"/>
      <c r="HB65" s="141"/>
      <c r="HC65" s="141"/>
      <c r="HD65" s="141"/>
      <c r="HE65" s="141"/>
      <c r="HF65" s="141"/>
      <c r="HG65" s="141"/>
      <c r="HH65" s="141"/>
      <c r="HI65" s="141"/>
      <c r="HJ65" s="141"/>
      <c r="HK65" s="141"/>
      <c r="HL65" s="141"/>
      <c r="HM65" s="141"/>
      <c r="HN65" s="141"/>
      <c r="HO65" s="141"/>
      <c r="HP65" s="141"/>
      <c r="HQ65" s="141"/>
      <c r="HR65" s="141"/>
      <c r="HS65" s="141"/>
      <c r="HT65" s="141"/>
      <c r="HU65" s="141"/>
      <c r="HV65" s="141"/>
      <c r="HW65" s="141"/>
      <c r="HX65" s="141"/>
      <c r="HY65" s="141"/>
      <c r="HZ65" s="141"/>
      <c r="IA65" s="141"/>
      <c r="IB65" s="141"/>
      <c r="IC65" s="141"/>
      <c r="ID65" s="141"/>
      <c r="IE65" s="141"/>
      <c r="IF65" s="141"/>
      <c r="IG65" s="141"/>
      <c r="IH65" s="141"/>
      <c r="II65" s="141"/>
      <c r="IJ65" s="141"/>
      <c r="IK65" s="141"/>
      <c r="IL65" s="141"/>
      <c r="IM65" s="141"/>
      <c r="IN65" s="141"/>
      <c r="IO65" s="141"/>
      <c r="IP65" s="141"/>
      <c r="IQ65" s="141"/>
      <c r="IR65" s="141"/>
      <c r="IS65" s="141"/>
      <c r="IT65" s="141"/>
      <c r="IU65" s="141"/>
      <c r="IV65" s="141"/>
      <c r="IW65" s="141"/>
      <c r="IX65" s="141"/>
    </row>
    <row r="66" spans="1:258" s="1" customFormat="1" ht="13.05" customHeight="1">
      <c r="A66" s="162"/>
      <c r="B66" s="178" t="s">
        <v>288</v>
      </c>
      <c r="C66" s="141"/>
      <c r="D66" s="141"/>
      <c r="E66" s="141"/>
      <c r="F66" s="399"/>
      <c r="G66" s="399"/>
      <c r="H66" s="399"/>
      <c r="I66" s="399"/>
      <c r="J66" s="399"/>
      <c r="K66" s="399"/>
      <c r="L66" s="399"/>
      <c r="M66" s="399"/>
      <c r="N66" s="399"/>
      <c r="O66" s="399"/>
      <c r="P66" s="399"/>
      <c r="Q66" s="399"/>
      <c r="R66" s="399"/>
      <c r="T66" s="163">
        <f>IF(NOT(ISBLANK(B66)), 1, 0)</f>
        <v>1</v>
      </c>
      <c r="U66" s="2">
        <v>1</v>
      </c>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1"/>
      <c r="FF66" s="141"/>
      <c r="FG66" s="141"/>
      <c r="FH66" s="141"/>
      <c r="FI66" s="141"/>
      <c r="FJ66" s="141"/>
      <c r="FK66" s="141"/>
      <c r="FL66" s="141"/>
      <c r="FM66" s="141"/>
      <c r="FN66" s="141"/>
      <c r="FO66" s="141"/>
      <c r="FP66" s="141"/>
      <c r="FQ66" s="141"/>
      <c r="FR66" s="141"/>
      <c r="FS66" s="141"/>
      <c r="FT66" s="141"/>
      <c r="FU66" s="141"/>
      <c r="FV66" s="141"/>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row>
    <row r="67" spans="1:258" s="1" customFormat="1" ht="13.05" customHeight="1">
      <c r="A67" s="162"/>
      <c r="B67" s="178" t="s">
        <v>287</v>
      </c>
      <c r="C67" s="141"/>
      <c r="D67" s="141"/>
      <c r="E67" s="141"/>
      <c r="F67" s="399"/>
      <c r="G67" s="399"/>
      <c r="H67" s="399"/>
      <c r="I67" s="399"/>
      <c r="J67" s="399"/>
      <c r="K67" s="399"/>
      <c r="L67" s="399"/>
      <c r="M67" s="399"/>
      <c r="N67" s="399"/>
      <c r="O67" s="399"/>
      <c r="P67" s="399"/>
      <c r="Q67" s="399"/>
      <c r="R67" s="399"/>
      <c r="T67" s="163">
        <f>IF(NOT(ISBLANK(B67)), 1, 0)</f>
        <v>1</v>
      </c>
      <c r="U67" s="2">
        <v>1</v>
      </c>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1"/>
      <c r="FF67" s="141"/>
      <c r="FG67" s="141"/>
      <c r="FH67" s="141"/>
      <c r="FI67" s="141"/>
      <c r="FJ67" s="141"/>
      <c r="FK67" s="141"/>
      <c r="FL67" s="141"/>
      <c r="FM67" s="141"/>
      <c r="FN67" s="141"/>
      <c r="FO67" s="141"/>
      <c r="FP67" s="141"/>
      <c r="FQ67" s="141"/>
      <c r="FR67" s="141"/>
      <c r="FS67" s="141"/>
      <c r="FT67" s="141"/>
      <c r="FU67" s="141"/>
      <c r="FV67" s="141"/>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row>
    <row r="68" spans="1:258" s="1" customFormat="1" ht="13.05" customHeight="1">
      <c r="A68" s="162"/>
      <c r="B68" s="156"/>
      <c r="C68" s="141"/>
      <c r="D68" s="141"/>
      <c r="E68" s="141"/>
      <c r="F68" s="399"/>
      <c r="G68" s="399"/>
      <c r="H68" s="399"/>
      <c r="I68" s="399"/>
      <c r="J68" s="399"/>
      <c r="K68" s="399"/>
      <c r="L68" s="399"/>
      <c r="M68" s="399"/>
      <c r="N68" s="399"/>
      <c r="O68" s="399"/>
      <c r="P68" s="399"/>
      <c r="Q68" s="399"/>
      <c r="R68" s="399"/>
      <c r="T68" s="163">
        <f>IF(NOT(ISBLANK(B68)), 1, 0)</f>
        <v>0</v>
      </c>
      <c r="U68" s="2">
        <v>0</v>
      </c>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1"/>
      <c r="FF68" s="141"/>
      <c r="FG68" s="141"/>
      <c r="FH68" s="141"/>
      <c r="FI68" s="141"/>
      <c r="FJ68" s="141"/>
      <c r="FK68" s="141"/>
      <c r="FL68" s="141"/>
      <c r="FM68" s="141"/>
      <c r="FN68" s="141"/>
      <c r="FO68" s="141"/>
      <c r="FP68" s="141"/>
      <c r="FQ68" s="141"/>
      <c r="FR68" s="141"/>
      <c r="FS68" s="141"/>
      <c r="FT68" s="141"/>
      <c r="FU68" s="141"/>
      <c r="FV68" s="141"/>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row>
    <row r="69" spans="1:258">
      <c r="B69" s="219" t="s">
        <v>286</v>
      </c>
      <c r="C69" s="218"/>
      <c r="D69" s="218"/>
      <c r="E69" s="218"/>
      <c r="F69" s="217"/>
      <c r="G69" s="217"/>
      <c r="H69" s="217"/>
      <c r="I69" s="217"/>
      <c r="J69" s="217"/>
      <c r="K69" s="217"/>
      <c r="L69" s="217"/>
      <c r="M69" s="217"/>
      <c r="N69" s="217"/>
      <c r="O69" s="217"/>
      <c r="P69" s="217"/>
      <c r="Q69" s="217"/>
      <c r="R69" s="217"/>
      <c r="T69" s="163">
        <f>IF(NOT(ISBLANK(B69)), 1, 0)</f>
        <v>1</v>
      </c>
      <c r="U69" s="2">
        <v>1</v>
      </c>
    </row>
    <row r="70" spans="1:258" s="1" customFormat="1" ht="13.05" customHeight="1">
      <c r="A70" s="141"/>
      <c r="B70" s="141"/>
      <c r="C70" s="141"/>
      <c r="D70" s="141"/>
      <c r="E70" s="141"/>
      <c r="F70" s="141"/>
      <c r="G70" s="175"/>
      <c r="H70" s="141"/>
      <c r="I70" s="141"/>
      <c r="J70" s="141"/>
      <c r="K70" s="250" t="s">
        <v>160</v>
      </c>
      <c r="L70" s="249"/>
      <c r="M70" s="249"/>
      <c r="N70" s="249"/>
      <c r="O70" s="249"/>
      <c r="P70" s="249"/>
      <c r="Q70" s="249"/>
      <c r="R70" s="249"/>
      <c r="T70" s="163">
        <f>IF(NOT(ISBLANK(B70)), 1, 0)</f>
        <v>0</v>
      </c>
      <c r="U70" s="2">
        <v>0</v>
      </c>
    </row>
    <row r="71" spans="1:258" s="1" customFormat="1" ht="13.05" customHeight="1" thickBot="1">
      <c r="A71" s="141"/>
      <c r="B71" s="378"/>
      <c r="C71" s="248" t="str">
        <f>+C$7</f>
        <v>Unit</v>
      </c>
      <c r="D71" s="248" t="str">
        <f>+D$7</f>
        <v>Type</v>
      </c>
      <c r="E71" s="179"/>
      <c r="F71" s="248">
        <f>+F$7</f>
        <v>2014</v>
      </c>
      <c r="G71" s="248">
        <f>+G$7</f>
        <v>2015</v>
      </c>
      <c r="H71" s="248">
        <f>+H$7</f>
        <v>2016</v>
      </c>
      <c r="I71" s="248">
        <f>+I$7</f>
        <v>2017</v>
      </c>
      <c r="J71" s="248">
        <f>+J$7</f>
        <v>2018</v>
      </c>
      <c r="K71" s="248">
        <f>+K$7</f>
        <v>2019</v>
      </c>
      <c r="L71" s="248">
        <f>+L$7</f>
        <v>2020</v>
      </c>
      <c r="M71" s="248">
        <f>+M$7</f>
        <v>2021</v>
      </c>
      <c r="N71" s="248">
        <f>+N$7</f>
        <v>2022</v>
      </c>
      <c r="O71" s="248">
        <f>+O$7</f>
        <v>2023</v>
      </c>
      <c r="P71" s="248">
        <f>+P$7</f>
        <v>2024</v>
      </c>
      <c r="Q71" s="248">
        <f>+Q$7</f>
        <v>2025</v>
      </c>
      <c r="R71" s="248">
        <f>+R$7</f>
        <v>2026</v>
      </c>
      <c r="S71" s="211"/>
      <c r="T71" s="163">
        <f>IF(NOT(ISBLANK(B71)), 1, 0)</f>
        <v>0</v>
      </c>
      <c r="U71" s="2">
        <v>0</v>
      </c>
      <c r="V71" s="211"/>
      <c r="W71" s="211"/>
      <c r="X71" s="211"/>
      <c r="Y71" s="211"/>
      <c r="Z71" s="211"/>
      <c r="AA71" s="211"/>
      <c r="AB71" s="211"/>
      <c r="AC71" s="211"/>
      <c r="AD71" s="211"/>
      <c r="AE71" s="211"/>
      <c r="AF71" s="211"/>
      <c r="AG71" s="211"/>
      <c r="AH71" s="211"/>
      <c r="AI71" s="211"/>
      <c r="AJ71" s="211"/>
      <c r="AK71" s="211"/>
      <c r="AL71" s="211"/>
      <c r="AM71" s="211"/>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1"/>
      <c r="BQ71" s="211"/>
      <c r="BR71" s="211"/>
      <c r="BS71" s="211"/>
      <c r="BT71" s="211"/>
      <c r="BU71" s="211"/>
      <c r="BV71" s="211"/>
      <c r="BW71" s="211"/>
      <c r="BX71" s="211"/>
      <c r="BY71" s="211"/>
      <c r="BZ71" s="211"/>
      <c r="CA71" s="211"/>
      <c r="CB71" s="211"/>
      <c r="CC71" s="211"/>
      <c r="CD71" s="211"/>
      <c r="CE71" s="211"/>
      <c r="CF71" s="211"/>
      <c r="CG71" s="211"/>
      <c r="CH71" s="211"/>
      <c r="CI71" s="211"/>
      <c r="CJ71" s="211"/>
      <c r="CK71" s="211"/>
      <c r="CL71" s="211"/>
      <c r="CM71" s="211"/>
      <c r="CN71" s="211"/>
      <c r="CO71" s="211"/>
      <c r="CP71" s="211"/>
      <c r="CQ71" s="211"/>
      <c r="CR71" s="211"/>
      <c r="CS71" s="211"/>
      <c r="CT71" s="211"/>
      <c r="CU71" s="211"/>
      <c r="CV71" s="211"/>
      <c r="CW71" s="211"/>
      <c r="CX71" s="211"/>
      <c r="CY71" s="211"/>
      <c r="CZ71" s="211"/>
      <c r="DA71" s="211"/>
      <c r="DB71" s="211"/>
      <c r="DC71" s="211"/>
      <c r="DD71" s="211"/>
      <c r="DE71" s="211"/>
      <c r="DF71" s="211"/>
      <c r="DG71" s="211"/>
      <c r="DH71" s="211"/>
      <c r="DI71" s="211"/>
      <c r="DJ71" s="211"/>
      <c r="DK71" s="211"/>
      <c r="DL71" s="211"/>
      <c r="DM71" s="211"/>
      <c r="DN71" s="211"/>
      <c r="DO71" s="211"/>
      <c r="DP71" s="211"/>
      <c r="DQ71" s="211"/>
      <c r="DR71" s="211"/>
      <c r="DS71" s="211"/>
      <c r="DT71" s="211"/>
      <c r="DU71" s="211"/>
      <c r="DV71" s="211"/>
      <c r="DW71" s="211"/>
      <c r="DX71" s="211"/>
      <c r="DY71" s="211"/>
      <c r="DZ71" s="211"/>
      <c r="EA71" s="211"/>
      <c r="EB71" s="211"/>
      <c r="EC71" s="211"/>
      <c r="ED71" s="211"/>
      <c r="EE71" s="211"/>
      <c r="EF71" s="211"/>
      <c r="EG71" s="211"/>
      <c r="EH71" s="211"/>
      <c r="EI71" s="211"/>
      <c r="EJ71" s="211"/>
      <c r="EK71" s="211"/>
      <c r="EL71" s="211"/>
      <c r="EM71" s="211"/>
      <c r="EN71" s="211"/>
      <c r="EO71" s="211"/>
      <c r="EP71" s="211"/>
      <c r="EQ71" s="211"/>
      <c r="ER71" s="211"/>
      <c r="ES71" s="211"/>
      <c r="ET71" s="211"/>
      <c r="EU71" s="211"/>
      <c r="EV71" s="211"/>
      <c r="EW71" s="211"/>
      <c r="EX71" s="211"/>
      <c r="EY71" s="211"/>
      <c r="EZ71" s="211"/>
      <c r="FA71" s="211"/>
      <c r="FB71" s="211"/>
      <c r="FC71" s="211"/>
      <c r="FD71" s="211"/>
      <c r="FE71" s="211"/>
      <c r="FF71" s="211"/>
      <c r="FG71" s="211"/>
      <c r="FH71" s="211"/>
      <c r="FI71" s="211"/>
      <c r="FJ71" s="211"/>
      <c r="FK71" s="211"/>
      <c r="FL71" s="211"/>
      <c r="FM71" s="211"/>
      <c r="FN71" s="211"/>
      <c r="FO71" s="211"/>
      <c r="FP71" s="211"/>
      <c r="FQ71" s="211"/>
      <c r="FR71" s="211"/>
      <c r="FS71" s="211"/>
      <c r="FT71" s="211"/>
      <c r="FU71" s="211"/>
      <c r="FV71" s="211"/>
      <c r="FW71" s="211"/>
      <c r="FX71" s="211"/>
      <c r="FY71" s="211"/>
      <c r="FZ71" s="211"/>
      <c r="GA71" s="211"/>
      <c r="GB71" s="211"/>
      <c r="GC71" s="211"/>
      <c r="GD71" s="211"/>
      <c r="GE71" s="211"/>
      <c r="GF71" s="211"/>
      <c r="GG71" s="211"/>
      <c r="GH71" s="211"/>
      <c r="GI71" s="211"/>
      <c r="GJ71" s="211"/>
      <c r="GK71" s="211"/>
      <c r="GL71" s="211"/>
      <c r="GM71" s="211"/>
      <c r="GN71" s="211"/>
      <c r="GO71" s="211"/>
      <c r="GP71" s="211"/>
      <c r="GQ71" s="211"/>
      <c r="GR71" s="211"/>
      <c r="GS71" s="211"/>
      <c r="GT71" s="211"/>
      <c r="GU71" s="211"/>
      <c r="GV71" s="211"/>
      <c r="GW71" s="211"/>
      <c r="GX71" s="211"/>
      <c r="GY71" s="211"/>
      <c r="GZ71" s="211"/>
      <c r="HA71" s="211"/>
      <c r="HB71" s="211"/>
      <c r="HC71" s="211"/>
      <c r="HD71" s="211"/>
      <c r="HE71" s="211"/>
      <c r="HF71" s="211"/>
      <c r="HG71" s="211"/>
      <c r="HH71" s="211"/>
      <c r="HI71" s="211"/>
      <c r="HJ71" s="211"/>
      <c r="HK71" s="211"/>
      <c r="HL71" s="211"/>
      <c r="HM71" s="211"/>
      <c r="HN71" s="211"/>
      <c r="HO71" s="211"/>
      <c r="HP71" s="211"/>
      <c r="HQ71" s="211"/>
      <c r="HR71" s="211"/>
      <c r="HS71" s="211"/>
      <c r="HT71" s="211"/>
      <c r="HU71" s="211"/>
      <c r="HV71" s="211"/>
      <c r="HW71" s="211"/>
      <c r="HX71" s="211"/>
      <c r="HY71" s="211"/>
      <c r="HZ71" s="211"/>
      <c r="IA71" s="211"/>
      <c r="IB71" s="211"/>
      <c r="IC71" s="211"/>
      <c r="ID71" s="211"/>
      <c r="IE71" s="211"/>
      <c r="IF71" s="211"/>
      <c r="IG71" s="211"/>
      <c r="IH71" s="211"/>
      <c r="II71" s="211"/>
      <c r="IJ71" s="211"/>
      <c r="IK71" s="211"/>
      <c r="IL71" s="211"/>
      <c r="IM71" s="211"/>
      <c r="IN71" s="211"/>
      <c r="IO71" s="211"/>
      <c r="IP71" s="211"/>
      <c r="IQ71" s="211"/>
      <c r="IR71" s="211"/>
      <c r="IS71" s="211"/>
      <c r="IT71" s="211"/>
      <c r="IU71" s="211"/>
      <c r="IV71" s="211"/>
      <c r="IW71" s="211"/>
    </row>
    <row r="72" spans="1:258" ht="13.05" customHeight="1">
      <c r="B72" s="203" t="s">
        <v>285</v>
      </c>
      <c r="T72" s="163">
        <f>IF(NOT(ISBLANK(B72)), 1, 0)</f>
        <v>1</v>
      </c>
      <c r="U72" s="2">
        <v>1</v>
      </c>
    </row>
    <row r="73" spans="1:258" ht="13.05" customHeight="1">
      <c r="A73" s="162"/>
      <c r="B73" s="185" t="s">
        <v>284</v>
      </c>
      <c r="C73" s="147" t="s">
        <v>87</v>
      </c>
      <c r="D73" s="147" t="s">
        <v>86</v>
      </c>
      <c r="E73" s="147"/>
      <c r="F73" s="394">
        <f>'DCF - Financials'!F35</f>
        <v>1501.2739999999997</v>
      </c>
      <c r="G73" s="394">
        <f>'DCF - Financials'!G35</f>
        <v>964.00000000000045</v>
      </c>
      <c r="H73" s="394">
        <f>'DCF - Financials'!H35</f>
        <v>977.60000000000059</v>
      </c>
      <c r="I73" s="394">
        <f>'DCF - Financials'!I35</f>
        <v>1086.0999999999999</v>
      </c>
      <c r="J73" s="394">
        <f>'DCF - Financials'!J35</f>
        <v>1147.3000000000002</v>
      </c>
      <c r="K73" s="183">
        <f>'DCF - Financials'!K35</f>
        <v>0</v>
      </c>
      <c r="L73" s="183">
        <f>'DCF - Financials'!L35</f>
        <v>0</v>
      </c>
      <c r="M73" s="183">
        <f>'DCF - Financials'!M35</f>
        <v>0</v>
      </c>
      <c r="N73" s="183">
        <f>'DCF - Financials'!N35</f>
        <v>0</v>
      </c>
      <c r="O73" s="183">
        <f>'DCF - Financials'!O35</f>
        <v>0</v>
      </c>
      <c r="P73" s="183">
        <f>'DCF - Financials'!P35</f>
        <v>0</v>
      </c>
      <c r="Q73" s="183">
        <f>'DCF - Financials'!Q35</f>
        <v>0</v>
      </c>
      <c r="R73" s="183">
        <f>'DCF - Financials'!R35</f>
        <v>0</v>
      </c>
      <c r="T73" s="163">
        <f>IF(NOT(ISBLANK(B73)), 1, 0)</f>
        <v>1</v>
      </c>
      <c r="U73" s="2">
        <v>1</v>
      </c>
    </row>
    <row r="74" spans="1:258" ht="13.05" customHeight="1">
      <c r="A74" s="162"/>
      <c r="B74" s="178" t="s">
        <v>283</v>
      </c>
      <c r="C74" s="141" t="s">
        <v>87</v>
      </c>
      <c r="D74" s="141" t="s">
        <v>86</v>
      </c>
      <c r="F74" s="175">
        <f>'DCF - Financials'!F37</f>
        <v>2.181</v>
      </c>
      <c r="G74" s="175">
        <f>'DCF - Financials'!G37</f>
        <v>-6.4</v>
      </c>
      <c r="H74" s="175">
        <f>'DCF - Financials'!H37</f>
        <v>-26.9</v>
      </c>
      <c r="I74" s="175">
        <f>'DCF - Financials'!I37</f>
        <v>-28.4</v>
      </c>
      <c r="J74" s="175">
        <f>'DCF - Financials'!J37</f>
        <v>-74</v>
      </c>
      <c r="K74" s="188">
        <f>'DCF - Financials'!K37</f>
        <v>0</v>
      </c>
      <c r="L74" s="188">
        <f>'DCF - Financials'!L37</f>
        <v>0</v>
      </c>
      <c r="M74" s="188">
        <f>'DCF - Financials'!M37</f>
        <v>0</v>
      </c>
      <c r="N74" s="188">
        <f>'DCF - Financials'!N37</f>
        <v>0</v>
      </c>
      <c r="O74" s="188">
        <f>'DCF - Financials'!O37</f>
        <v>0</v>
      </c>
      <c r="P74" s="188">
        <f>'DCF - Financials'!P37</f>
        <v>0</v>
      </c>
      <c r="Q74" s="188">
        <f>'DCF - Financials'!Q37</f>
        <v>0</v>
      </c>
      <c r="R74" s="188">
        <f>'DCF - Financials'!R37</f>
        <v>0</v>
      </c>
      <c r="T74" s="163">
        <f>IF(NOT(ISBLANK(B74)), 1, 0)</f>
        <v>1</v>
      </c>
      <c r="U74" s="2">
        <v>1</v>
      </c>
    </row>
    <row r="75" spans="1:258" ht="13.05" customHeight="1">
      <c r="A75" s="162"/>
      <c r="B75" s="178" t="s">
        <v>282</v>
      </c>
      <c r="C75" s="141" t="s">
        <v>87</v>
      </c>
      <c r="D75" s="141" t="s">
        <v>86</v>
      </c>
      <c r="F75" s="175">
        <f>'DCF - Financials'!F108</f>
        <v>0</v>
      </c>
      <c r="G75" s="175">
        <f>'DCF - Financials'!G108</f>
        <v>0</v>
      </c>
      <c r="H75" s="175">
        <f>'DCF - Financials'!H108</f>
        <v>0</v>
      </c>
      <c r="I75" s="175">
        <f>'DCF - Financials'!I108</f>
        <v>0</v>
      </c>
      <c r="J75" s="175">
        <f>'DCF - Financials'!J108</f>
        <v>0</v>
      </c>
      <c r="K75" s="188">
        <f>'DCF - Financials'!K108</f>
        <v>0</v>
      </c>
      <c r="L75" s="188">
        <f>'DCF - Financials'!L108</f>
        <v>0</v>
      </c>
      <c r="M75" s="188">
        <f>'DCF - Financials'!M108</f>
        <v>0</v>
      </c>
      <c r="N75" s="188">
        <f>'DCF - Financials'!N108</f>
        <v>0</v>
      </c>
      <c r="O75" s="188">
        <f>'DCF - Financials'!O108</f>
        <v>0</v>
      </c>
      <c r="P75" s="188">
        <f>'DCF - Financials'!P108</f>
        <v>0</v>
      </c>
      <c r="Q75" s="188">
        <f>'DCF - Financials'!Q108</f>
        <v>0</v>
      </c>
      <c r="R75" s="188">
        <f>'DCF - Financials'!R108</f>
        <v>0</v>
      </c>
      <c r="T75" s="163">
        <f>IF(NOT(ISBLANK(B75)), 1, 0)</f>
        <v>1</v>
      </c>
      <c r="U75" s="2">
        <v>1</v>
      </c>
    </row>
    <row r="76" spans="1:258" ht="13.05" customHeight="1">
      <c r="A76" s="162"/>
      <c r="B76" s="178" t="s">
        <v>281</v>
      </c>
      <c r="C76" s="141" t="s">
        <v>87</v>
      </c>
      <c r="D76" s="141" t="s">
        <v>86</v>
      </c>
      <c r="F76" s="398">
        <f>'DCF - Financials'!F76</f>
        <v>-219.6</v>
      </c>
      <c r="G76" s="398">
        <f>'DCF - Financials'!G76</f>
        <v>-199.3</v>
      </c>
      <c r="H76" s="398">
        <f>'DCF - Financials'!H76</f>
        <v>-396.4</v>
      </c>
      <c r="I76" s="398">
        <f>'DCF - Financials'!I76</f>
        <v>-283.10000000000002</v>
      </c>
      <c r="J76" s="398">
        <f>'DCF - Financials'!J76</f>
        <v>-267.39999999999998</v>
      </c>
      <c r="K76" s="391">
        <f>'DCF - Financials'!K76</f>
        <v>0</v>
      </c>
      <c r="L76" s="391">
        <f>'DCF - Financials'!L76</f>
        <v>0</v>
      </c>
      <c r="M76" s="391">
        <f>'DCF - Financials'!M76</f>
        <v>0</v>
      </c>
      <c r="N76" s="391">
        <f>'DCF - Financials'!N76</f>
        <v>0</v>
      </c>
      <c r="O76" s="391">
        <f>'DCF - Financials'!O76</f>
        <v>0</v>
      </c>
      <c r="P76" s="391">
        <f>'DCF - Financials'!P76</f>
        <v>0</v>
      </c>
      <c r="Q76" s="391">
        <f>'DCF - Financials'!Q76</f>
        <v>0</v>
      </c>
      <c r="R76" s="391">
        <f>'DCF - Financials'!R76</f>
        <v>0</v>
      </c>
      <c r="T76" s="163">
        <f>IF(NOT(ISBLANK(B76)), 1, 0)</f>
        <v>1</v>
      </c>
      <c r="U76" s="2">
        <v>1</v>
      </c>
    </row>
    <row r="77" spans="1:258" ht="13.05" customHeight="1">
      <c r="A77" s="162"/>
      <c r="B77" s="178" t="s">
        <v>280</v>
      </c>
      <c r="C77" s="141" t="s">
        <v>87</v>
      </c>
      <c r="D77" s="141" t="s">
        <v>86</v>
      </c>
      <c r="F77" s="175">
        <f>'DCF - Financials'!F41</f>
        <v>-340.91899999999998</v>
      </c>
      <c r="G77" s="175">
        <f>'DCF - Financials'!G41</f>
        <v>-209.2</v>
      </c>
      <c r="H77" s="175">
        <f>'DCF - Financials'!H41</f>
        <v>-166.1</v>
      </c>
      <c r="I77" s="175">
        <f>'DCF - Financials'!I41</f>
        <v>-168</v>
      </c>
      <c r="J77" s="175">
        <f>'DCF - Financials'!J41</f>
        <v>-199.3</v>
      </c>
      <c r="K77" s="188">
        <f>'DCF - Financials'!K41</f>
        <v>0</v>
      </c>
      <c r="L77" s="188">
        <f>'DCF - Financials'!L41</f>
        <v>0</v>
      </c>
      <c r="M77" s="188">
        <f>'DCF - Financials'!M41</f>
        <v>0</v>
      </c>
      <c r="N77" s="188">
        <f>'DCF - Financials'!N41</f>
        <v>0</v>
      </c>
      <c r="O77" s="188">
        <f>'DCF - Financials'!O41</f>
        <v>0</v>
      </c>
      <c r="P77" s="188">
        <f>'DCF - Financials'!P41</f>
        <v>0</v>
      </c>
      <c r="Q77" s="188">
        <f>'DCF - Financials'!Q41</f>
        <v>0</v>
      </c>
      <c r="R77" s="188">
        <f>'DCF - Financials'!R41</f>
        <v>0</v>
      </c>
      <c r="T77" s="163">
        <f>IF(NOT(ISBLANK(B77)), 1, 0)</f>
        <v>1</v>
      </c>
      <c r="U77" s="2">
        <v>1</v>
      </c>
    </row>
    <row r="78" spans="1:258" ht="13.05" customHeight="1">
      <c r="A78" s="162"/>
      <c r="B78" s="178" t="s">
        <v>279</v>
      </c>
      <c r="C78" s="141" t="s">
        <v>87</v>
      </c>
      <c r="D78" s="141" t="s">
        <v>86</v>
      </c>
      <c r="F78" s="175">
        <f>'DCF - Financials'!F106</f>
        <v>-177.6</v>
      </c>
      <c r="G78" s="175">
        <f>'DCF - Financials'!G106</f>
        <v>175.10000000000002</v>
      </c>
      <c r="H78" s="175">
        <f>'DCF - Financials'!H106</f>
        <v>-22.499999999999986</v>
      </c>
      <c r="I78" s="175">
        <f>'DCF - Financials'!I106</f>
        <v>-38.299999999999997</v>
      </c>
      <c r="J78" s="175">
        <f>'DCF - Financials'!J106</f>
        <v>111.19999999999999</v>
      </c>
      <c r="K78" s="188">
        <f>'DCF - Financials'!K106</f>
        <v>0</v>
      </c>
      <c r="L78" s="188">
        <f>'DCF - Financials'!L106</f>
        <v>0</v>
      </c>
      <c r="M78" s="188">
        <f>'DCF - Financials'!M106</f>
        <v>0</v>
      </c>
      <c r="N78" s="188">
        <f>'DCF - Financials'!N106</f>
        <v>0</v>
      </c>
      <c r="O78" s="188">
        <f>'DCF - Financials'!O106</f>
        <v>0</v>
      </c>
      <c r="P78" s="188">
        <f>'DCF - Financials'!P106</f>
        <v>0</v>
      </c>
      <c r="Q78" s="188">
        <f>'DCF - Financials'!Q106</f>
        <v>0</v>
      </c>
      <c r="R78" s="188">
        <f>'DCF - Financials'!R106</f>
        <v>0</v>
      </c>
      <c r="T78" s="163">
        <f>IF(NOT(ISBLANK(B78)), 1, 0)</f>
        <v>1</v>
      </c>
      <c r="U78" s="2">
        <v>1</v>
      </c>
    </row>
    <row r="79" spans="1:258" s="211" customFormat="1" ht="13.05" customHeight="1">
      <c r="A79" s="162"/>
      <c r="B79" s="382" t="s">
        <v>278</v>
      </c>
      <c r="C79" s="344" t="s">
        <v>87</v>
      </c>
      <c r="D79" s="344" t="s">
        <v>86</v>
      </c>
      <c r="E79" s="344"/>
      <c r="F79" s="381">
        <f>SUM(F73:F78)</f>
        <v>765.33599999999979</v>
      </c>
      <c r="G79" s="381">
        <f>SUM(G73:G78)</f>
        <v>724.20000000000039</v>
      </c>
      <c r="H79" s="381">
        <f>SUM(H73:H78)</f>
        <v>365.70000000000061</v>
      </c>
      <c r="I79" s="381">
        <f>SUM(I73:I78)</f>
        <v>568.29999999999984</v>
      </c>
      <c r="J79" s="381">
        <f>SUM(J73:J78)</f>
        <v>717.80000000000018</v>
      </c>
      <c r="K79" s="380">
        <f>SUM(K73:K78)</f>
        <v>0</v>
      </c>
      <c r="L79" s="380">
        <f>SUM(L73:L78)</f>
        <v>0</v>
      </c>
      <c r="M79" s="380">
        <f>SUM(M73:M78)</f>
        <v>0</v>
      </c>
      <c r="N79" s="380">
        <f>SUM(N73:N78)</f>
        <v>0</v>
      </c>
      <c r="O79" s="380">
        <f>SUM(O73:O78)</f>
        <v>0</v>
      </c>
      <c r="P79" s="380">
        <f>SUM(P73:P78)</f>
        <v>0</v>
      </c>
      <c r="Q79" s="380">
        <f>SUM(Q73:Q78)</f>
        <v>0</v>
      </c>
      <c r="R79" s="380">
        <f>SUM(R73:R78)</f>
        <v>0</v>
      </c>
      <c r="S79" s="258"/>
      <c r="T79" s="163">
        <f>IF(NOT(ISBLANK(B79)), 1, 0)</f>
        <v>1</v>
      </c>
      <c r="U79" s="2">
        <v>1</v>
      </c>
      <c r="V79" s="258"/>
      <c r="W79" s="258"/>
      <c r="X79" s="258"/>
      <c r="Y79" s="258"/>
      <c r="Z79" s="258"/>
      <c r="AA79" s="258"/>
      <c r="AB79" s="258"/>
      <c r="AC79" s="258"/>
      <c r="AD79" s="258"/>
      <c r="AE79" s="258"/>
      <c r="AF79" s="258"/>
      <c r="AG79" s="258"/>
      <c r="AH79" s="258"/>
      <c r="AI79" s="258"/>
      <c r="AJ79" s="258"/>
      <c r="AK79" s="258"/>
      <c r="AL79" s="258"/>
      <c r="AM79" s="258"/>
      <c r="AN79" s="258"/>
      <c r="AO79" s="258"/>
      <c r="AP79" s="258"/>
      <c r="AQ79" s="258"/>
      <c r="AR79" s="258"/>
      <c r="AS79" s="258"/>
      <c r="AT79" s="258"/>
      <c r="AU79" s="258"/>
      <c r="AV79" s="258"/>
      <c r="AW79" s="258"/>
      <c r="AX79" s="258"/>
      <c r="AY79" s="258"/>
      <c r="AZ79" s="258"/>
      <c r="BA79" s="258"/>
      <c r="BB79" s="258"/>
      <c r="BC79" s="258"/>
      <c r="BD79" s="258"/>
      <c r="BE79" s="258"/>
      <c r="BF79" s="258"/>
      <c r="BG79" s="258"/>
      <c r="BH79" s="258"/>
      <c r="BI79" s="258"/>
      <c r="BJ79" s="258"/>
      <c r="BK79" s="258"/>
      <c r="BL79" s="258"/>
      <c r="BM79" s="258"/>
      <c r="BN79" s="258"/>
      <c r="BO79" s="258"/>
      <c r="BP79" s="258"/>
      <c r="BQ79" s="258"/>
      <c r="BR79" s="258"/>
      <c r="BS79" s="258"/>
      <c r="BT79" s="258"/>
      <c r="BU79" s="258"/>
      <c r="BV79" s="258"/>
      <c r="BW79" s="258"/>
      <c r="BX79" s="258"/>
      <c r="BY79" s="258"/>
      <c r="BZ79" s="258"/>
      <c r="CA79" s="258"/>
      <c r="CB79" s="258"/>
      <c r="CC79" s="258"/>
      <c r="CD79" s="258"/>
      <c r="CE79" s="258"/>
      <c r="CF79" s="258"/>
      <c r="CG79" s="258"/>
      <c r="CH79" s="258"/>
      <c r="CI79" s="258"/>
      <c r="CJ79" s="258"/>
      <c r="CK79" s="258"/>
      <c r="CL79" s="258"/>
      <c r="CM79" s="258"/>
      <c r="CN79" s="258"/>
      <c r="CO79" s="258"/>
      <c r="CP79" s="258"/>
      <c r="CQ79" s="258"/>
      <c r="CR79" s="258"/>
      <c r="CS79" s="258"/>
      <c r="CT79" s="258"/>
    </row>
    <row r="80" spans="1:258" s="211" customFormat="1" ht="13.05" customHeight="1">
      <c r="A80" s="162"/>
      <c r="B80" s="393" t="s">
        <v>277</v>
      </c>
      <c r="C80" s="141"/>
      <c r="D80" s="141"/>
      <c r="F80" s="398">
        <f>'DCF - Financials'!F77</f>
        <v>-3.8</v>
      </c>
      <c r="G80" s="398">
        <f>'DCF - Financials'!G77</f>
        <v>-519.6</v>
      </c>
      <c r="H80" s="398">
        <f>'DCF - Financials'!H77</f>
        <v>-25.6</v>
      </c>
      <c r="I80" s="398">
        <f>'DCF - Financials'!I77</f>
        <v>0</v>
      </c>
      <c r="J80" s="398">
        <f>'DCF - Financials'!J77</f>
        <v>-2375.8000000000002</v>
      </c>
      <c r="K80" s="391">
        <f>'DCF - Financials'!K77</f>
        <v>0</v>
      </c>
      <c r="L80" s="391">
        <f>'DCF - Financials'!L77</f>
        <v>0</v>
      </c>
      <c r="M80" s="391">
        <f>'DCF - Financials'!M77</f>
        <v>0</v>
      </c>
      <c r="N80" s="391">
        <f>'DCF - Financials'!N77</f>
        <v>0</v>
      </c>
      <c r="O80" s="391">
        <f>'DCF - Financials'!O77</f>
        <v>0</v>
      </c>
      <c r="P80" s="391">
        <f>'DCF - Financials'!P77</f>
        <v>0</v>
      </c>
      <c r="Q80" s="391">
        <f>'DCF - Financials'!Q77</f>
        <v>0</v>
      </c>
      <c r="R80" s="391">
        <f>'DCF - Financials'!R77</f>
        <v>0</v>
      </c>
      <c r="S80" s="258"/>
      <c r="T80" s="163">
        <f>IF(NOT(ISBLANK(B80)), 1, 0)</f>
        <v>1</v>
      </c>
      <c r="U80" s="2">
        <v>1</v>
      </c>
      <c r="V80" s="258"/>
      <c r="W80" s="258"/>
      <c r="X80" s="258"/>
      <c r="Y80" s="258"/>
      <c r="Z80" s="258"/>
      <c r="AA80" s="258"/>
      <c r="AB80" s="258"/>
      <c r="AC80" s="258"/>
      <c r="AD80" s="258"/>
      <c r="AE80" s="258"/>
      <c r="AF80" s="258"/>
      <c r="AG80" s="258"/>
      <c r="AH80" s="258"/>
      <c r="AI80" s="258"/>
      <c r="AJ80" s="258"/>
      <c r="AK80" s="258"/>
      <c r="AL80" s="258"/>
      <c r="AM80" s="258"/>
      <c r="AN80" s="258"/>
      <c r="AO80" s="258"/>
      <c r="AP80" s="258"/>
      <c r="AQ80" s="258"/>
      <c r="AR80" s="258"/>
      <c r="AS80" s="258"/>
      <c r="AT80" s="258"/>
      <c r="AU80" s="258"/>
      <c r="AV80" s="258"/>
      <c r="AW80" s="258"/>
      <c r="AX80" s="258"/>
      <c r="AY80" s="258"/>
      <c r="AZ80" s="258"/>
      <c r="BA80" s="258"/>
      <c r="BB80" s="258"/>
      <c r="BC80" s="258"/>
      <c r="BD80" s="258"/>
      <c r="BE80" s="258"/>
      <c r="BF80" s="258"/>
      <c r="BG80" s="258"/>
      <c r="BH80" s="258"/>
      <c r="BI80" s="258"/>
      <c r="BJ80" s="258"/>
      <c r="BK80" s="258"/>
      <c r="BL80" s="258"/>
      <c r="BM80" s="258"/>
      <c r="BN80" s="258"/>
      <c r="BO80" s="258"/>
      <c r="BP80" s="258"/>
      <c r="BQ80" s="258"/>
      <c r="BR80" s="258"/>
      <c r="BS80" s="258"/>
      <c r="BT80" s="258"/>
      <c r="BU80" s="258"/>
      <c r="BV80" s="258"/>
      <c r="BW80" s="258"/>
      <c r="BX80" s="258"/>
      <c r="BY80" s="258"/>
      <c r="BZ80" s="258"/>
      <c r="CA80" s="258"/>
      <c r="CB80" s="258"/>
      <c r="CC80" s="258"/>
      <c r="CD80" s="258"/>
      <c r="CE80" s="258"/>
      <c r="CF80" s="258"/>
      <c r="CG80" s="258"/>
      <c r="CH80" s="258"/>
      <c r="CI80" s="258"/>
      <c r="CJ80" s="258"/>
      <c r="CK80" s="258"/>
      <c r="CL80" s="258"/>
      <c r="CM80" s="258"/>
      <c r="CN80" s="258"/>
      <c r="CO80" s="258"/>
      <c r="CP80" s="258"/>
      <c r="CQ80" s="258"/>
      <c r="CR80" s="258"/>
      <c r="CS80" s="258"/>
      <c r="CT80" s="258"/>
    </row>
    <row r="81" spans="1:98" s="211" customFormat="1" ht="13.05" customHeight="1">
      <c r="A81" s="162"/>
      <c r="B81" s="393" t="s">
        <v>276</v>
      </c>
      <c r="C81" s="141" t="s">
        <v>87</v>
      </c>
      <c r="D81" s="141" t="s">
        <v>86</v>
      </c>
      <c r="F81" s="398">
        <f>'DCF - Financials'!F78</f>
        <v>-484.3</v>
      </c>
      <c r="G81" s="398">
        <f>'DCF - Financials'!G78</f>
        <v>106</v>
      </c>
      <c r="H81" s="398">
        <f>'DCF - Financials'!H78</f>
        <v>-388</v>
      </c>
      <c r="I81" s="398">
        <f>'DCF - Financials'!I78</f>
        <v>876.1</v>
      </c>
      <c r="J81" s="398">
        <f>'DCF - Financials'!J78</f>
        <v>478.4</v>
      </c>
      <c r="K81" s="391">
        <f>'DCF - Financials'!K78</f>
        <v>0</v>
      </c>
      <c r="L81" s="391">
        <f>'DCF - Financials'!L78</f>
        <v>0</v>
      </c>
      <c r="M81" s="391">
        <f>'DCF - Financials'!M78</f>
        <v>0</v>
      </c>
      <c r="N81" s="391">
        <f>'DCF - Financials'!N78</f>
        <v>0</v>
      </c>
      <c r="O81" s="391">
        <f>'DCF - Financials'!O78</f>
        <v>0</v>
      </c>
      <c r="P81" s="391">
        <f>'DCF - Financials'!P78</f>
        <v>0</v>
      </c>
      <c r="Q81" s="391">
        <f>'DCF - Financials'!Q78</f>
        <v>0</v>
      </c>
      <c r="R81" s="391">
        <f>'DCF - Financials'!R78</f>
        <v>0</v>
      </c>
      <c r="S81" s="258"/>
      <c r="T81" s="163">
        <f>IF(NOT(ISBLANK(B81)), 1, 0)</f>
        <v>1</v>
      </c>
      <c r="U81" s="2">
        <v>1</v>
      </c>
      <c r="V81" s="258"/>
      <c r="W81" s="258"/>
      <c r="X81" s="258"/>
      <c r="Y81" s="258"/>
      <c r="Z81" s="258"/>
      <c r="AA81" s="258"/>
      <c r="AB81" s="258"/>
      <c r="AC81" s="258"/>
      <c r="AD81" s="258"/>
      <c r="AE81" s="258"/>
      <c r="AF81" s="258"/>
      <c r="AG81" s="258"/>
      <c r="AH81" s="258"/>
      <c r="AI81" s="258"/>
      <c r="AJ81" s="258"/>
      <c r="AK81" s="258"/>
      <c r="AL81" s="258"/>
      <c r="AM81" s="258"/>
      <c r="AN81" s="258"/>
      <c r="AO81" s="258"/>
      <c r="AP81" s="258"/>
      <c r="AQ81" s="258"/>
      <c r="AR81" s="258"/>
      <c r="AS81" s="258"/>
      <c r="AT81" s="258"/>
      <c r="AU81" s="258"/>
      <c r="AV81" s="258"/>
      <c r="AW81" s="258"/>
      <c r="AX81" s="258"/>
      <c r="AY81" s="258"/>
      <c r="AZ81" s="258"/>
      <c r="BA81" s="258"/>
      <c r="BB81" s="258"/>
      <c r="BC81" s="258"/>
      <c r="BD81" s="258"/>
      <c r="BE81" s="258"/>
      <c r="BF81" s="258"/>
      <c r="BG81" s="258"/>
      <c r="BH81" s="258"/>
      <c r="BI81" s="258"/>
      <c r="BJ81" s="258"/>
      <c r="BK81" s="258"/>
      <c r="BL81" s="258"/>
      <c r="BM81" s="258"/>
      <c r="BN81" s="258"/>
      <c r="BO81" s="258"/>
      <c r="BP81" s="258"/>
      <c r="BQ81" s="258"/>
      <c r="BR81" s="258"/>
      <c r="BS81" s="258"/>
      <c r="BT81" s="258"/>
      <c r="BU81" s="258"/>
      <c r="BV81" s="258"/>
      <c r="BW81" s="258"/>
      <c r="BX81" s="258"/>
      <c r="BY81" s="258"/>
      <c r="BZ81" s="258"/>
      <c r="CA81" s="258"/>
      <c r="CB81" s="258"/>
      <c r="CC81" s="258"/>
      <c r="CD81" s="258"/>
      <c r="CE81" s="258"/>
      <c r="CF81" s="258"/>
      <c r="CG81" s="258"/>
      <c r="CH81" s="258"/>
      <c r="CI81" s="258"/>
      <c r="CJ81" s="258"/>
      <c r="CK81" s="258"/>
      <c r="CL81" s="258"/>
      <c r="CM81" s="258"/>
      <c r="CN81" s="258"/>
      <c r="CO81" s="258"/>
      <c r="CP81" s="258"/>
      <c r="CQ81" s="258"/>
      <c r="CR81" s="258"/>
      <c r="CS81" s="258"/>
      <c r="CT81" s="258"/>
    </row>
    <row r="82" spans="1:98" s="211" customFormat="1" ht="13.05" customHeight="1">
      <c r="A82" s="162"/>
      <c r="B82" s="393" t="s">
        <v>275</v>
      </c>
      <c r="C82" s="141" t="s">
        <v>87</v>
      </c>
      <c r="D82" s="141" t="s">
        <v>86</v>
      </c>
      <c r="F82" s="398">
        <f>'DCF - Financials'!F107</f>
        <v>13.800000000000004</v>
      </c>
      <c r="G82" s="398">
        <f>'DCF - Financials'!G107</f>
        <v>4.8999999999999986</v>
      </c>
      <c r="H82" s="398">
        <f>'DCF - Financials'!H107</f>
        <v>4.6000000000000014</v>
      </c>
      <c r="I82" s="398">
        <f>'DCF - Financials'!I107</f>
        <v>35.300000000000004</v>
      </c>
      <c r="J82" s="398">
        <f>'DCF - Financials'!J107</f>
        <v>134.19999999999999</v>
      </c>
      <c r="K82" s="391">
        <f>'DCF - Financials'!K107</f>
        <v>0</v>
      </c>
      <c r="L82" s="391">
        <f>'DCF - Financials'!L107</f>
        <v>0</v>
      </c>
      <c r="M82" s="391">
        <f>'DCF - Financials'!M107</f>
        <v>0</v>
      </c>
      <c r="N82" s="391">
        <f>'DCF - Financials'!N107</f>
        <v>0</v>
      </c>
      <c r="O82" s="391">
        <f>'DCF - Financials'!O107</f>
        <v>0</v>
      </c>
      <c r="P82" s="391">
        <f>'DCF - Financials'!P107</f>
        <v>0</v>
      </c>
      <c r="Q82" s="391">
        <f>'DCF - Financials'!Q107</f>
        <v>0</v>
      </c>
      <c r="R82" s="391">
        <f>'DCF - Financials'!R107</f>
        <v>0</v>
      </c>
      <c r="S82" s="258"/>
      <c r="T82" s="163">
        <f>IF(NOT(ISBLANK(B82)), 1, 0)</f>
        <v>1</v>
      </c>
      <c r="U82" s="2">
        <v>1</v>
      </c>
      <c r="V82" s="258"/>
      <c r="W82" s="258"/>
      <c r="X82" s="258"/>
      <c r="Y82" s="258"/>
      <c r="Z82" s="258"/>
      <c r="AA82" s="258"/>
      <c r="AB82" s="258"/>
      <c r="AC82" s="258"/>
      <c r="AD82" s="258"/>
      <c r="AE82" s="258"/>
      <c r="AF82" s="258"/>
      <c r="AG82" s="258"/>
      <c r="AH82" s="258"/>
      <c r="AI82" s="258"/>
      <c r="AJ82" s="258"/>
      <c r="AK82" s="258"/>
      <c r="AL82" s="258"/>
      <c r="AM82" s="258"/>
      <c r="AN82" s="258"/>
      <c r="AO82" s="258"/>
      <c r="AP82" s="258"/>
      <c r="AQ82" s="258"/>
      <c r="AR82" s="258"/>
      <c r="AS82" s="258"/>
      <c r="AT82" s="258"/>
      <c r="AU82" s="258"/>
      <c r="AV82" s="258"/>
      <c r="AW82" s="258"/>
      <c r="AX82" s="258"/>
      <c r="AY82" s="258"/>
      <c r="AZ82" s="258"/>
      <c r="BA82" s="258"/>
      <c r="BB82" s="258"/>
      <c r="BC82" s="258"/>
      <c r="BD82" s="258"/>
      <c r="BE82" s="258"/>
      <c r="BF82" s="258"/>
      <c r="BG82" s="258"/>
      <c r="BH82" s="258"/>
      <c r="BI82" s="258"/>
      <c r="BJ82" s="258"/>
      <c r="BK82" s="258"/>
      <c r="BL82" s="258"/>
      <c r="BM82" s="258"/>
      <c r="BN82" s="258"/>
      <c r="BO82" s="258"/>
      <c r="BP82" s="258"/>
      <c r="BQ82" s="258"/>
      <c r="BR82" s="258"/>
      <c r="BS82" s="258"/>
      <c r="BT82" s="258"/>
      <c r="BU82" s="258"/>
      <c r="BV82" s="258"/>
      <c r="BW82" s="258"/>
      <c r="BX82" s="258"/>
      <c r="BY82" s="258"/>
      <c r="BZ82" s="258"/>
      <c r="CA82" s="258"/>
      <c r="CB82" s="258"/>
      <c r="CC82" s="258"/>
      <c r="CD82" s="258"/>
      <c r="CE82" s="258"/>
      <c r="CF82" s="258"/>
      <c r="CG82" s="258"/>
      <c r="CH82" s="258"/>
      <c r="CI82" s="258"/>
      <c r="CJ82" s="258"/>
      <c r="CK82" s="258"/>
      <c r="CL82" s="258"/>
      <c r="CM82" s="258"/>
      <c r="CN82" s="258"/>
      <c r="CO82" s="258"/>
      <c r="CP82" s="258"/>
      <c r="CQ82" s="258"/>
      <c r="CR82" s="258"/>
      <c r="CS82" s="258"/>
      <c r="CT82" s="258"/>
    </row>
    <row r="83" spans="1:98" s="211" customFormat="1" ht="13.05" customHeight="1">
      <c r="A83" s="162"/>
      <c r="B83" s="178" t="s">
        <v>274</v>
      </c>
      <c r="C83" s="141" t="s">
        <v>87</v>
      </c>
      <c r="D83" s="141" t="s">
        <v>86</v>
      </c>
      <c r="F83" s="396">
        <f>F27</f>
        <v>0</v>
      </c>
      <c r="G83" s="396">
        <f>G27</f>
        <v>-0.5</v>
      </c>
      <c r="H83" s="396">
        <f>H27</f>
        <v>-15</v>
      </c>
      <c r="I83" s="396">
        <f>I27</f>
        <v>-285</v>
      </c>
      <c r="J83" s="396">
        <f>J27</f>
        <v>-1100</v>
      </c>
      <c r="K83" s="397">
        <f>K27</f>
        <v>0</v>
      </c>
      <c r="L83" s="397">
        <f>L27</f>
        <v>0</v>
      </c>
      <c r="M83" s="397">
        <f>M27</f>
        <v>0</v>
      </c>
      <c r="N83" s="397">
        <f>N27</f>
        <v>0</v>
      </c>
      <c r="O83" s="397">
        <f>O27</f>
        <v>0</v>
      </c>
      <c r="P83" s="397">
        <f>P27</f>
        <v>0</v>
      </c>
      <c r="Q83" s="397">
        <f>Q27</f>
        <v>0</v>
      </c>
      <c r="R83" s="397">
        <f>R27</f>
        <v>0</v>
      </c>
      <c r="S83" s="258"/>
      <c r="T83" s="163">
        <f>IF(NOT(ISBLANK(B83)), 1, 0)</f>
        <v>1</v>
      </c>
      <c r="U83" s="2">
        <v>1</v>
      </c>
      <c r="V83" s="258"/>
      <c r="W83" s="258"/>
      <c r="X83" s="258"/>
      <c r="Y83" s="258"/>
      <c r="Z83" s="258"/>
      <c r="AA83" s="258"/>
      <c r="AB83" s="258"/>
      <c r="AC83" s="258"/>
      <c r="AD83" s="258"/>
      <c r="AE83" s="258"/>
      <c r="AF83" s="258"/>
      <c r="AG83" s="258"/>
      <c r="AH83" s="258"/>
      <c r="AI83" s="258"/>
      <c r="AJ83" s="258"/>
      <c r="AK83" s="258"/>
      <c r="AL83" s="258"/>
      <c r="AM83" s="258"/>
      <c r="AN83" s="258"/>
      <c r="AO83" s="258"/>
      <c r="AP83" s="258"/>
      <c r="AQ83" s="258"/>
      <c r="AR83" s="258"/>
      <c r="AS83" s="258"/>
      <c r="AT83" s="258"/>
      <c r="AU83" s="258"/>
      <c r="AV83" s="258"/>
      <c r="AW83" s="258"/>
      <c r="AX83" s="258"/>
      <c r="AY83" s="258"/>
      <c r="AZ83" s="258"/>
      <c r="BA83" s="258"/>
      <c r="BB83" s="258"/>
      <c r="BC83" s="258"/>
      <c r="BD83" s="258"/>
      <c r="BE83" s="258"/>
      <c r="BF83" s="258"/>
      <c r="BG83" s="258"/>
      <c r="BH83" s="258"/>
      <c r="BI83" s="258"/>
      <c r="BJ83" s="258"/>
      <c r="BK83" s="258"/>
      <c r="BL83" s="258"/>
      <c r="BM83" s="258"/>
      <c r="BN83" s="258"/>
      <c r="BO83" s="258"/>
      <c r="BP83" s="258"/>
      <c r="BQ83" s="258"/>
      <c r="BR83" s="258"/>
      <c r="BS83" s="258"/>
      <c r="BT83" s="258"/>
      <c r="BU83" s="258"/>
      <c r="BV83" s="258"/>
      <c r="BW83" s="258"/>
      <c r="BX83" s="258"/>
      <c r="BY83" s="258"/>
      <c r="BZ83" s="258"/>
      <c r="CA83" s="258"/>
      <c r="CB83" s="258"/>
      <c r="CC83" s="258"/>
      <c r="CD83" s="258"/>
      <c r="CE83" s="258"/>
      <c r="CF83" s="258"/>
      <c r="CG83" s="258"/>
      <c r="CH83" s="258"/>
      <c r="CI83" s="258"/>
      <c r="CJ83" s="258"/>
      <c r="CK83" s="258"/>
      <c r="CL83" s="258"/>
      <c r="CM83" s="258"/>
      <c r="CN83" s="258"/>
      <c r="CO83" s="258"/>
      <c r="CP83" s="258"/>
      <c r="CQ83" s="258"/>
      <c r="CR83" s="258"/>
      <c r="CS83" s="258"/>
      <c r="CT83" s="258"/>
    </row>
    <row r="84" spans="1:98" s="211" customFormat="1" ht="13.05" customHeight="1">
      <c r="A84" s="162"/>
      <c r="B84" s="382" t="s">
        <v>273</v>
      </c>
      <c r="C84" s="344" t="s">
        <v>87</v>
      </c>
      <c r="D84" s="344" t="s">
        <v>86</v>
      </c>
      <c r="E84" s="344"/>
      <c r="F84" s="381">
        <f>SUM(F79:F83)</f>
        <v>291.03599999999983</v>
      </c>
      <c r="G84" s="381">
        <f>SUM(G79:G83)</f>
        <v>315.00000000000034</v>
      </c>
      <c r="H84" s="381">
        <f>SUM(H79:H83)</f>
        <v>-58.299999999999407</v>
      </c>
      <c r="I84" s="381">
        <f>SUM(I79:I83)</f>
        <v>1194.6999999999998</v>
      </c>
      <c r="J84" s="381">
        <f>SUM(J79:J83)</f>
        <v>-2145.3999999999996</v>
      </c>
      <c r="K84" s="381">
        <f>SUM(K79:K83)</f>
        <v>0</v>
      </c>
      <c r="L84" s="381">
        <f>SUM(L79:L83)</f>
        <v>0</v>
      </c>
      <c r="M84" s="381">
        <f>SUM(M79:M83)</f>
        <v>0</v>
      </c>
      <c r="N84" s="381">
        <f>SUM(N79:N83)</f>
        <v>0</v>
      </c>
      <c r="O84" s="381">
        <f>SUM(O79:O83)</f>
        <v>0</v>
      </c>
      <c r="P84" s="381">
        <f>SUM(P79:P83)</f>
        <v>0</v>
      </c>
      <c r="Q84" s="381">
        <f>SUM(Q79:Q83)</f>
        <v>0</v>
      </c>
      <c r="R84" s="381">
        <f>SUM(R79:R83)</f>
        <v>0</v>
      </c>
      <c r="S84" s="258"/>
      <c r="T84" s="163">
        <f>IF(NOT(ISBLANK(B84)), 1, 0)</f>
        <v>1</v>
      </c>
      <c r="U84" s="2">
        <v>1</v>
      </c>
      <c r="V84" s="258"/>
      <c r="W84" s="258"/>
      <c r="X84" s="258"/>
      <c r="Y84" s="258"/>
      <c r="Z84" s="258"/>
      <c r="AA84" s="258"/>
      <c r="AB84" s="258"/>
      <c r="AC84" s="258"/>
      <c r="AD84" s="258"/>
      <c r="AE84" s="258"/>
      <c r="AF84" s="258"/>
      <c r="AG84" s="258"/>
      <c r="AH84" s="258"/>
      <c r="AI84" s="258"/>
      <c r="AJ84" s="258"/>
      <c r="AK84" s="258"/>
      <c r="AL84" s="258"/>
      <c r="AM84" s="258"/>
      <c r="AN84" s="258"/>
      <c r="AO84" s="258"/>
      <c r="AP84" s="258"/>
      <c r="AQ84" s="258"/>
      <c r="AR84" s="258"/>
      <c r="AS84" s="258"/>
      <c r="AT84" s="258"/>
      <c r="AU84" s="258"/>
      <c r="AV84" s="258"/>
      <c r="AW84" s="258"/>
      <c r="AX84" s="258"/>
      <c r="AY84" s="258"/>
      <c r="AZ84" s="258"/>
      <c r="BA84" s="258"/>
      <c r="BB84" s="258"/>
      <c r="BC84" s="258"/>
      <c r="BD84" s="258"/>
      <c r="BE84" s="258"/>
      <c r="BF84" s="258"/>
      <c r="BG84" s="258"/>
      <c r="BH84" s="258"/>
      <c r="BI84" s="258"/>
      <c r="BJ84" s="258"/>
      <c r="BK84" s="258"/>
      <c r="BL84" s="258"/>
      <c r="BM84" s="258"/>
      <c r="BN84" s="258"/>
      <c r="BO84" s="258"/>
      <c r="BP84" s="258"/>
      <c r="BQ84" s="258"/>
      <c r="BR84" s="258"/>
      <c r="BS84" s="258"/>
      <c r="BT84" s="258"/>
      <c r="BU84" s="258"/>
      <c r="BV84" s="258"/>
      <c r="BW84" s="258"/>
      <c r="BX84" s="258"/>
      <c r="BY84" s="258"/>
      <c r="BZ84" s="258"/>
      <c r="CA84" s="258"/>
      <c r="CB84" s="258"/>
      <c r="CC84" s="258"/>
      <c r="CD84" s="258"/>
      <c r="CE84" s="258"/>
      <c r="CF84" s="258"/>
      <c r="CG84" s="258"/>
      <c r="CH84" s="258"/>
      <c r="CI84" s="258"/>
      <c r="CJ84" s="258"/>
      <c r="CK84" s="258"/>
      <c r="CL84" s="258"/>
      <c r="CM84" s="258"/>
      <c r="CN84" s="258"/>
      <c r="CO84" s="258"/>
      <c r="CP84" s="258"/>
      <c r="CQ84" s="258"/>
      <c r="CR84" s="258"/>
      <c r="CS84" s="258"/>
      <c r="CT84" s="258"/>
    </row>
    <row r="85" spans="1:98" s="211" customFormat="1" ht="13.05" customHeight="1">
      <c r="A85" s="162"/>
      <c r="B85" s="349"/>
      <c r="F85" s="396"/>
      <c r="G85" s="396"/>
      <c r="H85" s="396"/>
      <c r="I85" s="396"/>
      <c r="J85" s="396"/>
      <c r="K85" s="396"/>
      <c r="L85" s="396"/>
      <c r="M85" s="396"/>
      <c r="N85" s="396"/>
      <c r="O85" s="396"/>
      <c r="P85" s="396"/>
      <c r="Q85" s="396"/>
      <c r="R85" s="396"/>
      <c r="S85" s="258"/>
      <c r="T85" s="163">
        <f>IF(NOT(ISBLANK(B85)), 1, 0)</f>
        <v>0</v>
      </c>
      <c r="U85" s="2">
        <v>0</v>
      </c>
      <c r="V85" s="258"/>
      <c r="W85" s="258"/>
      <c r="X85" s="258"/>
      <c r="Y85" s="258"/>
      <c r="Z85" s="258"/>
      <c r="AA85" s="258"/>
      <c r="AB85" s="258"/>
      <c r="AC85" s="258"/>
      <c r="AD85" s="258"/>
      <c r="AE85" s="258"/>
      <c r="AF85" s="258"/>
      <c r="AG85" s="258"/>
      <c r="AH85" s="258"/>
      <c r="AI85" s="258"/>
      <c r="AJ85" s="258"/>
      <c r="AK85" s="258"/>
      <c r="AL85" s="258"/>
      <c r="AM85" s="258"/>
      <c r="AN85" s="258"/>
      <c r="AO85" s="258"/>
      <c r="AP85" s="258"/>
      <c r="AQ85" s="258"/>
      <c r="AR85" s="258"/>
      <c r="AS85" s="258"/>
      <c r="AT85" s="258"/>
      <c r="AU85" s="258"/>
      <c r="AV85" s="258"/>
      <c r="AW85" s="258"/>
      <c r="AX85" s="258"/>
      <c r="AY85" s="258"/>
      <c r="AZ85" s="258"/>
      <c r="BA85" s="258"/>
      <c r="BB85" s="258"/>
      <c r="BC85" s="258"/>
      <c r="BD85" s="258"/>
      <c r="BE85" s="258"/>
      <c r="BF85" s="258"/>
      <c r="BG85" s="258"/>
      <c r="BH85" s="258"/>
      <c r="BI85" s="258"/>
      <c r="BJ85" s="258"/>
      <c r="BK85" s="258"/>
      <c r="BL85" s="258"/>
      <c r="BM85" s="258"/>
      <c r="BN85" s="258"/>
      <c r="BO85" s="258"/>
      <c r="BP85" s="258"/>
      <c r="BQ85" s="258"/>
      <c r="BR85" s="258"/>
      <c r="BS85" s="258"/>
      <c r="BT85" s="258"/>
      <c r="BU85" s="258"/>
      <c r="BV85" s="258"/>
      <c r="BW85" s="258"/>
      <c r="BX85" s="258"/>
      <c r="BY85" s="258"/>
      <c r="BZ85" s="258"/>
      <c r="CA85" s="258"/>
      <c r="CB85" s="258"/>
      <c r="CC85" s="258"/>
      <c r="CD85" s="258"/>
      <c r="CE85" s="258"/>
      <c r="CF85" s="258"/>
      <c r="CG85" s="258"/>
      <c r="CH85" s="258"/>
      <c r="CI85" s="258"/>
      <c r="CJ85" s="258"/>
      <c r="CK85" s="258"/>
      <c r="CL85" s="258"/>
      <c r="CM85" s="258"/>
      <c r="CN85" s="258"/>
      <c r="CO85" s="258"/>
      <c r="CP85" s="258"/>
      <c r="CQ85" s="258"/>
      <c r="CR85" s="258"/>
      <c r="CS85" s="258"/>
      <c r="CT85" s="258"/>
    </row>
    <row r="86" spans="1:98" ht="13.05" customHeight="1">
      <c r="A86" s="162"/>
      <c r="B86" s="178" t="s">
        <v>272</v>
      </c>
      <c r="C86" s="141" t="s">
        <v>87</v>
      </c>
      <c r="D86" s="141" t="s">
        <v>86</v>
      </c>
      <c r="E86" s="211"/>
      <c r="F86" s="175">
        <f>'DCF - Financials'!F$99</f>
        <v>1062.8</v>
      </c>
      <c r="G86" s="175">
        <f>'DCF - Financials'!G$99</f>
        <v>591.9</v>
      </c>
      <c r="H86" s="175">
        <f>'DCF - Financials'!H$99</f>
        <v>1291.8</v>
      </c>
      <c r="I86" s="175">
        <f>'DCF - Financials'!I$99</f>
        <v>859</v>
      </c>
      <c r="J86" s="175">
        <f>'DCF - Financials'!J$99</f>
        <v>2672.9</v>
      </c>
      <c r="K86" s="188">
        <f>'DCF - Financials'!K$99</f>
        <v>0</v>
      </c>
      <c r="L86" s="188">
        <f>'DCF - Financials'!L$99</f>
        <v>0</v>
      </c>
      <c r="M86" s="188">
        <f>'DCF - Financials'!M$99</f>
        <v>0</v>
      </c>
      <c r="N86" s="188">
        <f>'DCF - Financials'!N$99</f>
        <v>0</v>
      </c>
      <c r="O86" s="188">
        <f>'DCF - Financials'!O$99</f>
        <v>0</v>
      </c>
      <c r="P86" s="188">
        <f>'DCF - Financials'!P$99</f>
        <v>0</v>
      </c>
      <c r="Q86" s="188">
        <f>'DCF - Financials'!Q$99</f>
        <v>0</v>
      </c>
      <c r="R86" s="188">
        <f>'DCF - Financials'!R$99</f>
        <v>0</v>
      </c>
      <c r="T86" s="163">
        <f>IF(NOT(ISBLANK(B86)), 1, 0)</f>
        <v>1</v>
      </c>
      <c r="U86" s="2">
        <v>1</v>
      </c>
    </row>
    <row r="87" spans="1:98" ht="13.05" customHeight="1">
      <c r="A87" s="162"/>
      <c r="B87" s="178" t="s">
        <v>271</v>
      </c>
      <c r="C87" s="141" t="s">
        <v>87</v>
      </c>
      <c r="D87" s="141" t="s">
        <v>247</v>
      </c>
      <c r="E87" s="211"/>
      <c r="F87" s="186">
        <v>0</v>
      </c>
      <c r="G87" s="186">
        <v>0</v>
      </c>
      <c r="H87" s="186">
        <v>0</v>
      </c>
      <c r="I87" s="186">
        <v>0</v>
      </c>
      <c r="J87" s="186">
        <v>0</v>
      </c>
      <c r="K87" s="395"/>
      <c r="L87" s="395"/>
      <c r="M87" s="395"/>
      <c r="N87" s="395"/>
      <c r="O87" s="395"/>
      <c r="P87" s="395"/>
      <c r="Q87" s="395"/>
      <c r="R87" s="395"/>
      <c r="T87" s="163">
        <f>IF(NOT(ISBLANK(B87)), 1, 0)</f>
        <v>1</v>
      </c>
      <c r="U87" s="2">
        <v>1</v>
      </c>
    </row>
    <row r="88" spans="1:98" ht="13.05" customHeight="1">
      <c r="A88" s="162"/>
      <c r="B88" s="185" t="s">
        <v>270</v>
      </c>
      <c r="C88" s="147" t="s">
        <v>87</v>
      </c>
      <c r="D88" s="147" t="s">
        <v>86</v>
      </c>
      <c r="E88" s="147"/>
      <c r="F88" s="394">
        <f>SUM(F86:F87)</f>
        <v>1062.8</v>
      </c>
      <c r="G88" s="394">
        <f>SUM(G86:G87)</f>
        <v>591.9</v>
      </c>
      <c r="H88" s="394">
        <f>SUM(H86:H87)</f>
        <v>1291.8</v>
      </c>
      <c r="I88" s="394">
        <f>SUM(I86:I87)</f>
        <v>859</v>
      </c>
      <c r="J88" s="394">
        <f>SUM(J86:J87)</f>
        <v>2672.9</v>
      </c>
      <c r="K88" s="183">
        <f>SUM(K86:K87)</f>
        <v>0</v>
      </c>
      <c r="L88" s="183">
        <f>SUM(L86:L87)</f>
        <v>0</v>
      </c>
      <c r="M88" s="183">
        <f>SUM(M86:M87)</f>
        <v>0</v>
      </c>
      <c r="N88" s="183">
        <f>SUM(N86:N87)</f>
        <v>0</v>
      </c>
      <c r="O88" s="183">
        <f>SUM(O86:O87)</f>
        <v>0</v>
      </c>
      <c r="P88" s="183">
        <f>SUM(P86:P87)</f>
        <v>0</v>
      </c>
      <c r="Q88" s="183">
        <f>SUM(Q86:Q87)</f>
        <v>0</v>
      </c>
      <c r="R88" s="183">
        <f>SUM(R86:R87)</f>
        <v>0</v>
      </c>
      <c r="T88" s="163">
        <f>IF(NOT(ISBLANK(B88)), 1, 0)</f>
        <v>1</v>
      </c>
      <c r="U88" s="2">
        <v>1</v>
      </c>
    </row>
    <row r="89" spans="1:98" s="211" customFormat="1" ht="13.05" customHeight="1">
      <c r="A89" s="390"/>
      <c r="B89" s="185" t="s">
        <v>269</v>
      </c>
      <c r="C89" s="344" t="s">
        <v>87</v>
      </c>
      <c r="D89" s="344" t="s">
        <v>86</v>
      </c>
      <c r="E89" s="344"/>
      <c r="F89" s="389">
        <f>MIN(F88+F84,0)</f>
        <v>0</v>
      </c>
      <c r="G89" s="389">
        <f>MIN(G88+G84,0)</f>
        <v>0</v>
      </c>
      <c r="H89" s="389">
        <f>MIN(H88+H84,0)</f>
        <v>0</v>
      </c>
      <c r="I89" s="389">
        <f>MIN(I88+I84,0)</f>
        <v>0</v>
      </c>
      <c r="J89" s="389">
        <f>MIN(J88+J84,0)</f>
        <v>0</v>
      </c>
      <c r="K89" s="183">
        <f>MIN(K88+K84,0)</f>
        <v>0</v>
      </c>
      <c r="L89" s="183">
        <f>MIN(L88+L84,0)</f>
        <v>0</v>
      </c>
      <c r="M89" s="183">
        <f>MIN(M88+M84,0)</f>
        <v>0</v>
      </c>
      <c r="N89" s="183">
        <f>MIN(N88+N84,0)</f>
        <v>0</v>
      </c>
      <c r="O89" s="183">
        <f>MIN(O88+O84,0)</f>
        <v>0</v>
      </c>
      <c r="P89" s="183">
        <f>MIN(P88+P84,0)</f>
        <v>0</v>
      </c>
      <c r="Q89" s="183">
        <f>MIN(Q88+Q84,0)</f>
        <v>0</v>
      </c>
      <c r="R89" s="183">
        <f>MIN(R88+R84,0)</f>
        <v>0</v>
      </c>
      <c r="S89" s="258"/>
      <c r="T89" s="163">
        <f>IF(NOT(ISBLANK(B89)), 1, 0)</f>
        <v>1</v>
      </c>
      <c r="U89" s="2">
        <v>1</v>
      </c>
      <c r="V89" s="258"/>
      <c r="W89" s="258"/>
      <c r="X89" s="258"/>
      <c r="Y89" s="258"/>
      <c r="Z89" s="258"/>
      <c r="AA89" s="258"/>
      <c r="AB89" s="258"/>
      <c r="AC89" s="258"/>
      <c r="AD89" s="258"/>
      <c r="AE89" s="258"/>
      <c r="AF89" s="258"/>
      <c r="AG89" s="258"/>
      <c r="AH89" s="258"/>
      <c r="AI89" s="258"/>
      <c r="AJ89" s="258"/>
      <c r="AK89" s="258"/>
      <c r="AL89" s="258"/>
      <c r="AM89" s="258"/>
      <c r="AN89" s="258"/>
      <c r="AO89" s="258"/>
      <c r="AP89" s="258"/>
      <c r="AQ89" s="258"/>
      <c r="AR89" s="258"/>
      <c r="AS89" s="258"/>
      <c r="AT89" s="258"/>
      <c r="AU89" s="258"/>
      <c r="AV89" s="258"/>
      <c r="AW89" s="258"/>
      <c r="AX89" s="258"/>
      <c r="AY89" s="258"/>
      <c r="AZ89" s="258"/>
      <c r="BA89" s="258"/>
      <c r="BB89" s="258"/>
      <c r="BC89" s="258"/>
      <c r="BD89" s="258"/>
      <c r="BE89" s="258"/>
      <c r="BF89" s="258"/>
      <c r="BG89" s="258"/>
      <c r="BH89" s="258"/>
      <c r="BI89" s="258"/>
      <c r="BJ89" s="258"/>
      <c r="BK89" s="258"/>
      <c r="BL89" s="258"/>
      <c r="BM89" s="258"/>
      <c r="BN89" s="258"/>
      <c r="BO89" s="258"/>
      <c r="BP89" s="258"/>
      <c r="BQ89" s="258"/>
      <c r="BR89" s="258"/>
      <c r="BS89" s="258"/>
      <c r="BT89" s="258"/>
      <c r="BU89" s="258"/>
      <c r="BV89" s="258"/>
      <c r="BW89" s="258"/>
      <c r="BX89" s="258"/>
      <c r="BY89" s="258"/>
      <c r="BZ89" s="258"/>
      <c r="CA89" s="258"/>
      <c r="CB89" s="258"/>
      <c r="CC89" s="258"/>
      <c r="CD89" s="258"/>
      <c r="CE89" s="258"/>
      <c r="CF89" s="258"/>
      <c r="CG89" s="258"/>
      <c r="CH89" s="258"/>
      <c r="CI89" s="258"/>
      <c r="CJ89" s="258"/>
      <c r="CK89" s="258"/>
      <c r="CL89" s="258"/>
      <c r="CM89" s="258"/>
      <c r="CN89" s="258"/>
      <c r="CO89" s="258"/>
      <c r="CP89" s="258"/>
      <c r="CQ89" s="258"/>
      <c r="CR89" s="258"/>
      <c r="CS89" s="258"/>
      <c r="CT89" s="258"/>
    </row>
    <row r="90" spans="1:98" ht="13.05" customHeight="1">
      <c r="A90" s="162"/>
      <c r="B90" s="178" t="s">
        <v>268</v>
      </c>
      <c r="C90" s="141" t="s">
        <v>87</v>
      </c>
      <c r="D90" s="141" t="s">
        <v>86</v>
      </c>
      <c r="F90" s="360">
        <f>MAX(F88+F84,0)</f>
        <v>1353.8359999999998</v>
      </c>
      <c r="G90" s="360">
        <f>MAX(G88+G84,0)</f>
        <v>906.90000000000032</v>
      </c>
      <c r="H90" s="360">
        <f>MAX(H88+H84,0)</f>
        <v>1233.5000000000005</v>
      </c>
      <c r="I90" s="360">
        <f>MAX(I88+I84,0)</f>
        <v>2053.6999999999998</v>
      </c>
      <c r="J90" s="360">
        <f>MAX(J88+J84,0)</f>
        <v>527.50000000000045</v>
      </c>
      <c r="K90" s="188">
        <f>MAX(K88+K84,0)</f>
        <v>0</v>
      </c>
      <c r="L90" s="188">
        <f>MAX(L88+L84,0)</f>
        <v>0</v>
      </c>
      <c r="M90" s="188">
        <f>MAX(M88+M84,0)</f>
        <v>0</v>
      </c>
      <c r="N90" s="188">
        <f>MAX(N88+N84,0)</f>
        <v>0</v>
      </c>
      <c r="O90" s="188">
        <f>MAX(O88+O84,0)</f>
        <v>0</v>
      </c>
      <c r="P90" s="188">
        <f>MAX(P88+P84,0)</f>
        <v>0</v>
      </c>
      <c r="Q90" s="188">
        <f>MAX(Q88+Q84,0)</f>
        <v>0</v>
      </c>
      <c r="R90" s="188">
        <f>MAX(R88+R84,0)</f>
        <v>0</v>
      </c>
      <c r="T90" s="163">
        <f>IF(NOT(ISBLANK(B90)), 1, 0)</f>
        <v>1</v>
      </c>
      <c r="U90" s="2">
        <v>1</v>
      </c>
    </row>
    <row r="91" spans="1:98" s="211" customFormat="1" ht="13.05" customHeight="1">
      <c r="A91" s="162"/>
      <c r="B91" s="393" t="s">
        <v>267</v>
      </c>
      <c r="C91" s="141" t="s">
        <v>87</v>
      </c>
      <c r="D91" s="141" t="s">
        <v>86</v>
      </c>
      <c r="F91" s="392">
        <f>F35</f>
        <v>0</v>
      </c>
      <c r="G91" s="392">
        <f>G35</f>
        <v>0</v>
      </c>
      <c r="H91" s="392">
        <f>H35</f>
        <v>0</v>
      </c>
      <c r="I91" s="392">
        <f>I35</f>
        <v>0</v>
      </c>
      <c r="J91" s="392">
        <f>J35</f>
        <v>0</v>
      </c>
      <c r="K91" s="391">
        <f>K35</f>
        <v>0</v>
      </c>
      <c r="L91" s="391">
        <f>L35</f>
        <v>0</v>
      </c>
      <c r="M91" s="391">
        <f>M35</f>
        <v>0</v>
      </c>
      <c r="N91" s="391">
        <f>N35</f>
        <v>0</v>
      </c>
      <c r="O91" s="391">
        <f>O35</f>
        <v>0</v>
      </c>
      <c r="P91" s="391">
        <f>P35</f>
        <v>0</v>
      </c>
      <c r="Q91" s="391">
        <f>Q35</f>
        <v>0</v>
      </c>
      <c r="R91" s="391">
        <f>R35</f>
        <v>0</v>
      </c>
      <c r="S91" s="258"/>
      <c r="T91" s="163">
        <f>IF(NOT(ISBLANK(B91)), 1, 0)</f>
        <v>1</v>
      </c>
      <c r="U91" s="2">
        <v>1</v>
      </c>
      <c r="V91" s="258"/>
      <c r="W91" s="258"/>
      <c r="X91" s="258"/>
      <c r="Y91" s="258"/>
      <c r="Z91" s="258"/>
      <c r="AA91" s="258"/>
      <c r="AB91" s="258"/>
      <c r="AC91" s="258"/>
      <c r="AD91" s="258"/>
      <c r="AE91" s="258"/>
      <c r="AF91" s="258"/>
      <c r="AG91" s="258"/>
      <c r="AH91" s="258"/>
      <c r="AI91" s="258"/>
      <c r="AJ91" s="258"/>
      <c r="AK91" s="258"/>
      <c r="AL91" s="258"/>
      <c r="AM91" s="258"/>
      <c r="AN91" s="258"/>
      <c r="AO91" s="258"/>
      <c r="AP91" s="258"/>
      <c r="AQ91" s="258"/>
      <c r="AR91" s="258"/>
      <c r="AS91" s="258"/>
      <c r="AT91" s="258"/>
      <c r="AU91" s="258"/>
      <c r="AV91" s="258"/>
      <c r="AW91" s="258"/>
      <c r="AX91" s="258"/>
      <c r="AY91" s="258"/>
      <c r="AZ91" s="258"/>
      <c r="BA91" s="258"/>
      <c r="BB91" s="258"/>
      <c r="BC91" s="258"/>
      <c r="BD91" s="258"/>
      <c r="BE91" s="258"/>
      <c r="BF91" s="258"/>
      <c r="BG91" s="258"/>
      <c r="BH91" s="258"/>
      <c r="BI91" s="258"/>
      <c r="BJ91" s="258"/>
      <c r="BK91" s="258"/>
      <c r="BL91" s="258"/>
      <c r="BM91" s="258"/>
      <c r="BN91" s="258"/>
      <c r="BO91" s="258"/>
      <c r="BP91" s="258"/>
      <c r="BQ91" s="258"/>
      <c r="BR91" s="258"/>
      <c r="BS91" s="258"/>
      <c r="BT91" s="258"/>
      <c r="BU91" s="258"/>
      <c r="BV91" s="258"/>
      <c r="BW91" s="258"/>
      <c r="BX91" s="258"/>
      <c r="BY91" s="258"/>
      <c r="BZ91" s="258"/>
      <c r="CA91" s="258"/>
      <c r="CB91" s="258"/>
      <c r="CC91" s="258"/>
      <c r="CD91" s="258"/>
      <c r="CE91" s="258"/>
      <c r="CF91" s="258"/>
      <c r="CG91" s="258"/>
      <c r="CH91" s="258"/>
      <c r="CI91" s="258"/>
      <c r="CJ91" s="258"/>
      <c r="CK91" s="258"/>
      <c r="CL91" s="258"/>
      <c r="CM91" s="258"/>
      <c r="CN91" s="258"/>
      <c r="CO91" s="258"/>
      <c r="CP91" s="258"/>
      <c r="CQ91" s="258"/>
      <c r="CR91" s="258"/>
      <c r="CS91" s="258"/>
      <c r="CT91" s="258"/>
    </row>
    <row r="92" spans="1:98" ht="13.05" customHeight="1">
      <c r="A92" s="162"/>
      <c r="B92" s="178" t="s">
        <v>266</v>
      </c>
      <c r="C92" s="141" t="s">
        <v>87</v>
      </c>
      <c r="D92" s="141" t="s">
        <v>86</v>
      </c>
      <c r="F92" s="360">
        <f>F26+F36</f>
        <v>0</v>
      </c>
      <c r="G92" s="360">
        <f>G26+G36</f>
        <v>896.7</v>
      </c>
      <c r="H92" s="360">
        <f>H26+H36</f>
        <v>0</v>
      </c>
      <c r="I92" s="360">
        <f>I26+I36</f>
        <v>997.2</v>
      </c>
      <c r="J92" s="360">
        <f>J26+J36</f>
        <v>1100</v>
      </c>
      <c r="K92" s="188">
        <f>K26+K36</f>
        <v>0</v>
      </c>
      <c r="L92" s="188">
        <f>L26+L36</f>
        <v>0</v>
      </c>
      <c r="M92" s="188">
        <f>M26+M36</f>
        <v>0</v>
      </c>
      <c r="N92" s="188">
        <f>N26+N36</f>
        <v>0</v>
      </c>
      <c r="O92" s="188">
        <f>O26+O36</f>
        <v>0</v>
      </c>
      <c r="P92" s="188">
        <f>P26+P36</f>
        <v>0</v>
      </c>
      <c r="Q92" s="188">
        <f>Q26+Q36</f>
        <v>0</v>
      </c>
      <c r="R92" s="188">
        <f>R26+R36</f>
        <v>0</v>
      </c>
      <c r="T92" s="163">
        <f>IF(NOT(ISBLANK(B92)), 1, 0)</f>
        <v>1</v>
      </c>
      <c r="U92" s="2">
        <v>1</v>
      </c>
    </row>
    <row r="93" spans="1:98" ht="13.05" customHeight="1">
      <c r="A93" s="162"/>
      <c r="B93" s="178" t="s">
        <v>265</v>
      </c>
      <c r="C93" s="141" t="s">
        <v>87</v>
      </c>
      <c r="D93" s="141" t="s">
        <v>86</v>
      </c>
      <c r="F93" s="360">
        <f>F11</f>
        <v>0</v>
      </c>
      <c r="G93" s="360">
        <f>G11</f>
        <v>-0.5</v>
      </c>
      <c r="H93" s="360">
        <f>H11</f>
        <v>-15</v>
      </c>
      <c r="I93" s="360">
        <f>I11</f>
        <v>-285</v>
      </c>
      <c r="J93" s="360">
        <f>J11</f>
        <v>-1100</v>
      </c>
      <c r="K93" s="188">
        <f>K11</f>
        <v>0</v>
      </c>
      <c r="L93" s="188">
        <f>L11</f>
        <v>0</v>
      </c>
      <c r="M93" s="188">
        <f>M11</f>
        <v>0</v>
      </c>
      <c r="N93" s="188">
        <f>N11</f>
        <v>0</v>
      </c>
      <c r="O93" s="188">
        <f>O11</f>
        <v>0</v>
      </c>
      <c r="P93" s="188">
        <f>P11</f>
        <v>0</v>
      </c>
      <c r="Q93" s="188">
        <f>Q11</f>
        <v>0</v>
      </c>
      <c r="R93" s="188">
        <f>R11</f>
        <v>0</v>
      </c>
      <c r="T93" s="163">
        <f>IF(NOT(ISBLANK(B93)), 1, 0)</f>
        <v>1</v>
      </c>
      <c r="U93" s="2">
        <v>1</v>
      </c>
    </row>
    <row r="94" spans="1:98" ht="13.05" customHeight="1">
      <c r="A94" s="162"/>
      <c r="B94" s="178" t="s">
        <v>264</v>
      </c>
      <c r="C94" s="141" t="s">
        <v>87</v>
      </c>
      <c r="D94" s="141" t="s">
        <v>86</v>
      </c>
      <c r="F94" s="360"/>
      <c r="G94" s="360"/>
      <c r="H94" s="360"/>
      <c r="I94" s="360"/>
      <c r="J94" s="360"/>
      <c r="K94" s="188"/>
      <c r="L94" s="188"/>
      <c r="M94" s="188"/>
      <c r="N94" s="188"/>
      <c r="O94" s="188"/>
      <c r="P94" s="188"/>
      <c r="Q94" s="188"/>
      <c r="R94" s="188"/>
      <c r="T94" s="163">
        <f>IF(NOT(ISBLANK(B94)), 1, 0)</f>
        <v>1</v>
      </c>
      <c r="U94" s="2">
        <v>1</v>
      </c>
    </row>
    <row r="95" spans="1:98" s="211" customFormat="1" ht="13.05" customHeight="1">
      <c r="A95" s="390"/>
      <c r="B95" s="382" t="s">
        <v>263</v>
      </c>
      <c r="C95" s="344" t="s">
        <v>87</v>
      </c>
      <c r="D95" s="344" t="s">
        <v>86</v>
      </c>
      <c r="E95" s="344"/>
      <c r="F95" s="389">
        <f>SUM(F89:F94)</f>
        <v>1353.8359999999998</v>
      </c>
      <c r="G95" s="389">
        <f>SUM(G89:G94)</f>
        <v>1803.1000000000004</v>
      </c>
      <c r="H95" s="389">
        <f>SUM(H89:H94)</f>
        <v>1218.5000000000005</v>
      </c>
      <c r="I95" s="389">
        <f>SUM(I89:I94)</f>
        <v>2765.8999999999996</v>
      </c>
      <c r="J95" s="389">
        <f>SUM(J89:J94)</f>
        <v>527.50000000000045</v>
      </c>
      <c r="K95" s="380">
        <f>SUM(K89:K94)</f>
        <v>0</v>
      </c>
      <c r="L95" s="380">
        <f>SUM(L89:L94)</f>
        <v>0</v>
      </c>
      <c r="M95" s="380">
        <f>SUM(M89:M94)</f>
        <v>0</v>
      </c>
      <c r="N95" s="380">
        <f>SUM(N89:N94)</f>
        <v>0</v>
      </c>
      <c r="O95" s="380">
        <f>SUM(O89:O94)</f>
        <v>0</v>
      </c>
      <c r="P95" s="380">
        <f>SUM(P89:P94)</f>
        <v>0</v>
      </c>
      <c r="Q95" s="380">
        <f>SUM(Q89:Q94)</f>
        <v>0</v>
      </c>
      <c r="R95" s="380">
        <f>SUM(R89:R94)</f>
        <v>0</v>
      </c>
      <c r="S95" s="258"/>
      <c r="T95" s="163">
        <f>IF(NOT(ISBLANK(B95)), 1, 0)</f>
        <v>1</v>
      </c>
      <c r="U95" s="2">
        <v>1</v>
      </c>
      <c r="V95" s="258"/>
      <c r="W95" s="258"/>
      <c r="X95" s="258"/>
      <c r="Y95" s="258"/>
      <c r="Z95" s="258"/>
      <c r="AA95" s="258"/>
      <c r="AB95" s="258"/>
      <c r="AC95" s="258"/>
      <c r="AD95" s="258"/>
      <c r="AE95" s="258"/>
      <c r="AF95" s="258"/>
      <c r="AG95" s="258"/>
      <c r="AH95" s="258"/>
      <c r="AI95" s="258"/>
      <c r="AJ95" s="258"/>
      <c r="AK95" s="258"/>
      <c r="AL95" s="258"/>
      <c r="AM95" s="258"/>
      <c r="AN95" s="258"/>
      <c r="AO95" s="258"/>
      <c r="AP95" s="258"/>
      <c r="AQ95" s="258"/>
      <c r="AR95" s="258"/>
      <c r="AS95" s="258"/>
      <c r="AT95" s="258"/>
      <c r="AU95" s="258"/>
      <c r="AV95" s="258"/>
      <c r="AW95" s="258"/>
      <c r="AX95" s="258"/>
      <c r="AY95" s="258"/>
      <c r="AZ95" s="258"/>
      <c r="BA95" s="258"/>
      <c r="BB95" s="258"/>
      <c r="BC95" s="258"/>
      <c r="BD95" s="258"/>
      <c r="BE95" s="258"/>
      <c r="BF95" s="258"/>
      <c r="BG95" s="258"/>
      <c r="BH95" s="258"/>
      <c r="BI95" s="258"/>
      <c r="BJ95" s="258"/>
      <c r="BK95" s="258"/>
      <c r="BL95" s="258"/>
      <c r="BM95" s="258"/>
      <c r="BN95" s="258"/>
      <c r="BO95" s="258"/>
      <c r="BP95" s="258"/>
      <c r="BQ95" s="258"/>
      <c r="BR95" s="258"/>
      <c r="BS95" s="258"/>
      <c r="BT95" s="258"/>
      <c r="BU95" s="258"/>
      <c r="BV95" s="258"/>
      <c r="BW95" s="258"/>
      <c r="BX95" s="258"/>
      <c r="BY95" s="258"/>
      <c r="BZ95" s="258"/>
      <c r="CA95" s="258"/>
      <c r="CB95" s="258"/>
      <c r="CC95" s="258"/>
      <c r="CD95" s="258"/>
      <c r="CE95" s="258"/>
      <c r="CF95" s="258"/>
      <c r="CG95" s="258"/>
      <c r="CH95" s="258"/>
      <c r="CI95" s="258"/>
      <c r="CJ95" s="258"/>
      <c r="CK95" s="258"/>
      <c r="CL95" s="258"/>
      <c r="CM95" s="258"/>
      <c r="CN95" s="258"/>
      <c r="CO95" s="258"/>
      <c r="CP95" s="258"/>
      <c r="CQ95" s="258"/>
      <c r="CR95" s="258"/>
      <c r="CS95" s="258"/>
      <c r="CT95" s="258"/>
    </row>
    <row r="96" spans="1:98" ht="13.05" customHeight="1">
      <c r="A96" s="162"/>
      <c r="B96" s="156"/>
      <c r="J96" s="388"/>
      <c r="K96" s="175"/>
      <c r="L96" s="175"/>
      <c r="M96" s="175"/>
      <c r="N96" s="175"/>
      <c r="O96" s="175"/>
      <c r="P96" s="175"/>
      <c r="Q96" s="175"/>
      <c r="R96" s="175"/>
      <c r="T96" s="163">
        <f>IF(NOT(ISBLANK(B96)), 1, 0)</f>
        <v>0</v>
      </c>
      <c r="U96" s="2">
        <v>0</v>
      </c>
    </row>
    <row r="97" spans="1:258" ht="13.05" customHeight="1">
      <c r="A97" s="162"/>
      <c r="B97" s="203" t="s">
        <v>262</v>
      </c>
      <c r="J97" s="388"/>
      <c r="K97" s="175"/>
      <c r="L97" s="175"/>
      <c r="M97" s="175"/>
      <c r="N97" s="175"/>
      <c r="O97" s="175"/>
      <c r="P97" s="175"/>
      <c r="Q97" s="175"/>
      <c r="R97" s="175"/>
      <c r="T97" s="163">
        <f>IF(NOT(ISBLANK(B97)), 1, 0)</f>
        <v>1</v>
      </c>
      <c r="U97" s="2">
        <v>1</v>
      </c>
    </row>
    <row r="98" spans="1:258" s="1" customFormat="1" ht="13.05" customHeight="1">
      <c r="A98" s="162"/>
      <c r="B98" s="387" t="s">
        <v>261</v>
      </c>
      <c r="C98" s="264" t="s">
        <v>87</v>
      </c>
      <c r="D98" s="264" t="s">
        <v>86</v>
      </c>
      <c r="E98" s="386"/>
      <c r="F98" s="385">
        <f>'DCF - Financials'!F85</f>
        <v>-524.9</v>
      </c>
      <c r="G98" s="385">
        <f>'DCF - Financials'!G84</f>
        <v>0</v>
      </c>
      <c r="H98" s="385">
        <f>'DCF - Financials'!H84</f>
        <v>0</v>
      </c>
      <c r="I98" s="385">
        <f>'DCF - Financials'!I84</f>
        <v>0</v>
      </c>
      <c r="J98" s="385">
        <f>'DCF - Financials'!J84</f>
        <v>0</v>
      </c>
      <c r="K98" s="384">
        <f>'DCF - Financials'!K84</f>
        <v>0</v>
      </c>
      <c r="L98" s="384">
        <f>'DCF - Financials'!L84</f>
        <v>0</v>
      </c>
      <c r="M98" s="384">
        <f>'DCF - Financials'!M84</f>
        <v>0</v>
      </c>
      <c r="N98" s="384">
        <f>'DCF - Financials'!N84</f>
        <v>0</v>
      </c>
      <c r="O98" s="384">
        <f>'DCF - Financials'!O84</f>
        <v>0</v>
      </c>
      <c r="P98" s="384">
        <f>'DCF - Financials'!P84</f>
        <v>0</v>
      </c>
      <c r="Q98" s="384">
        <f>'DCF - Financials'!Q84</f>
        <v>0</v>
      </c>
      <c r="R98" s="384">
        <f>'DCF - Financials'!R84</f>
        <v>0</v>
      </c>
      <c r="T98" s="163">
        <f>IF(NOT(ISBLANK(B98)), 1, 0)</f>
        <v>1</v>
      </c>
      <c r="U98" s="2">
        <v>1</v>
      </c>
    </row>
    <row r="99" spans="1:258" s="211" customFormat="1" ht="13.05" customHeight="1">
      <c r="A99" s="162"/>
      <c r="B99" s="185" t="s">
        <v>260</v>
      </c>
      <c r="C99" s="147" t="s">
        <v>87</v>
      </c>
      <c r="D99" s="147" t="s">
        <v>86</v>
      </c>
      <c r="E99" s="147"/>
      <c r="F99" s="184">
        <f>F95+F98</f>
        <v>828.93599999999981</v>
      </c>
      <c r="G99" s="184">
        <f>G95+G98</f>
        <v>1803.1000000000004</v>
      </c>
      <c r="H99" s="184">
        <f>H95+H98</f>
        <v>1218.5000000000005</v>
      </c>
      <c r="I99" s="184">
        <f>I95+I98</f>
        <v>2765.8999999999996</v>
      </c>
      <c r="J99" s="184">
        <f>J95+J98</f>
        <v>527.50000000000045</v>
      </c>
      <c r="K99" s="183">
        <f>K95+K98</f>
        <v>0</v>
      </c>
      <c r="L99" s="183">
        <f>L95+L98</f>
        <v>0</v>
      </c>
      <c r="M99" s="183">
        <f>M95+M98</f>
        <v>0</v>
      </c>
      <c r="N99" s="183">
        <f>N95+N98</f>
        <v>0</v>
      </c>
      <c r="O99" s="183">
        <f>O95+O98</f>
        <v>0</v>
      </c>
      <c r="P99" s="183">
        <f>P95+P98</f>
        <v>0</v>
      </c>
      <c r="Q99" s="183">
        <f>Q95+Q98</f>
        <v>0</v>
      </c>
      <c r="R99" s="183">
        <f>R95+R98</f>
        <v>0</v>
      </c>
      <c r="S99" s="258"/>
      <c r="T99" s="163">
        <f>IF(NOT(ISBLANK(B99)), 1, 0)</f>
        <v>1</v>
      </c>
      <c r="U99" s="2">
        <v>1</v>
      </c>
      <c r="V99" s="258"/>
      <c r="W99" s="258"/>
      <c r="X99" s="258"/>
      <c r="Y99" s="258"/>
      <c r="Z99" s="258"/>
      <c r="AA99" s="258"/>
      <c r="AB99" s="258"/>
      <c r="AC99" s="258"/>
      <c r="AD99" s="258"/>
      <c r="AE99" s="258"/>
      <c r="AF99" s="258"/>
      <c r="AG99" s="258"/>
      <c r="AH99" s="258"/>
      <c r="AI99" s="258"/>
      <c r="AJ99" s="258"/>
      <c r="AK99" s="258"/>
      <c r="AL99" s="258"/>
      <c r="AM99" s="258"/>
      <c r="AN99" s="258"/>
      <c r="AO99" s="258"/>
      <c r="AP99" s="258"/>
      <c r="AQ99" s="258"/>
      <c r="AR99" s="258"/>
      <c r="AS99" s="258"/>
      <c r="AT99" s="258"/>
      <c r="AU99" s="258"/>
      <c r="AV99" s="258"/>
      <c r="AW99" s="258"/>
      <c r="AX99" s="258"/>
      <c r="AY99" s="258"/>
      <c r="AZ99" s="258"/>
      <c r="BA99" s="258"/>
      <c r="BB99" s="258"/>
      <c r="BC99" s="258"/>
      <c r="BD99" s="258"/>
      <c r="BE99" s="258"/>
      <c r="BF99" s="258"/>
      <c r="BG99" s="258"/>
      <c r="BH99" s="258"/>
      <c r="BI99" s="258"/>
      <c r="BJ99" s="258"/>
      <c r="BK99" s="258"/>
      <c r="BL99" s="258"/>
      <c r="BM99" s="258"/>
      <c r="BN99" s="258"/>
      <c r="BO99" s="258"/>
      <c r="BP99" s="258"/>
      <c r="BQ99" s="258"/>
      <c r="BR99" s="258"/>
      <c r="BS99" s="258"/>
      <c r="BT99" s="258"/>
      <c r="BU99" s="258"/>
      <c r="BV99" s="258"/>
      <c r="BW99" s="258"/>
      <c r="BX99" s="258"/>
      <c r="BY99" s="258"/>
      <c r="BZ99" s="258"/>
      <c r="CA99" s="258"/>
      <c r="CB99" s="258"/>
      <c r="CC99" s="258"/>
      <c r="CD99" s="258"/>
      <c r="CE99" s="258"/>
      <c r="CF99" s="258"/>
      <c r="CG99" s="258"/>
      <c r="CH99" s="258"/>
      <c r="CI99" s="258"/>
      <c r="CJ99" s="258"/>
      <c r="CK99" s="258"/>
      <c r="CL99" s="258"/>
      <c r="CM99" s="258"/>
      <c r="CN99" s="258"/>
      <c r="CO99" s="258"/>
      <c r="CP99" s="258"/>
      <c r="CQ99" s="258"/>
      <c r="CR99" s="258"/>
      <c r="CS99" s="258"/>
      <c r="CT99" s="258"/>
    </row>
    <row r="100" spans="1:258" ht="13.05" customHeight="1">
      <c r="A100" s="162"/>
      <c r="B100" s="178" t="s">
        <v>259</v>
      </c>
      <c r="C100" s="141" t="s">
        <v>83</v>
      </c>
      <c r="D100" s="141" t="s">
        <v>81</v>
      </c>
      <c r="K100" s="383"/>
      <c r="L100" s="383"/>
      <c r="M100" s="383"/>
      <c r="N100" s="383"/>
      <c r="O100" s="383"/>
      <c r="P100" s="383"/>
      <c r="Q100" s="383"/>
      <c r="R100" s="383"/>
      <c r="T100" s="163">
        <f>IF(NOT(ISBLANK(B100)), 1, 0)</f>
        <v>1</v>
      </c>
      <c r="U100" s="2">
        <v>1</v>
      </c>
    </row>
    <row r="101" spans="1:258" ht="13.05" customHeight="1">
      <c r="A101" s="162"/>
      <c r="B101" s="382" t="s">
        <v>258</v>
      </c>
      <c r="C101" s="344" t="s">
        <v>87</v>
      </c>
      <c r="D101" s="344" t="s">
        <v>86</v>
      </c>
      <c r="E101" s="344"/>
      <c r="F101" s="381">
        <f>'DCF - Financials'!F93</f>
        <v>-376.5</v>
      </c>
      <c r="G101" s="381">
        <f>'DCF - Financials'!G93</f>
        <v>-371.8</v>
      </c>
      <c r="H101" s="381">
        <f>'DCF - Financials'!H93</f>
        <v>-374.5</v>
      </c>
      <c r="I101" s="381">
        <f>'DCF - Financials'!I93</f>
        <v>-378</v>
      </c>
      <c r="J101" s="381">
        <f>'DCF - Financials'!J93</f>
        <v>-384.1</v>
      </c>
      <c r="K101" s="380">
        <f>MIN(0,-K99*K100)</f>
        <v>0</v>
      </c>
      <c r="L101" s="380">
        <f>MIN(0,-L99*L100)</f>
        <v>0</v>
      </c>
      <c r="M101" s="380">
        <f>MIN(0,-M99*M100)</f>
        <v>0</v>
      </c>
      <c r="N101" s="380">
        <f>MIN(0,-N99*N100)</f>
        <v>0</v>
      </c>
      <c r="O101" s="380">
        <f>MIN(0,-O99*O100)</f>
        <v>0</v>
      </c>
      <c r="P101" s="380">
        <f>MIN(0,-P99*P100)</f>
        <v>0</v>
      </c>
      <c r="Q101" s="380">
        <f>MIN(0,-Q99*Q100)</f>
        <v>0</v>
      </c>
      <c r="R101" s="380">
        <f>MIN(0,-R99*R100)</f>
        <v>0</v>
      </c>
      <c r="T101" s="163">
        <f>IF(NOT(ISBLANK(B101)), 1, 0)</f>
        <v>1</v>
      </c>
      <c r="U101" s="2">
        <v>1</v>
      </c>
    </row>
    <row r="102" spans="1:258" s="1" customFormat="1" ht="13.05" customHeight="1">
      <c r="A102" s="162"/>
      <c r="B102" s="156"/>
      <c r="C102" s="141"/>
      <c r="D102" s="141"/>
      <c r="E102" s="379"/>
      <c r="F102" s="379"/>
      <c r="G102" s="379"/>
      <c r="H102" s="379"/>
      <c r="I102" s="379"/>
      <c r="J102" s="379"/>
      <c r="K102" s="379"/>
      <c r="L102" s="379"/>
      <c r="M102" s="379"/>
      <c r="N102" s="141"/>
      <c r="O102" s="141"/>
      <c r="P102" s="141"/>
      <c r="Q102" s="141"/>
      <c r="R102" s="141"/>
      <c r="T102" s="163">
        <f>IF(NOT(ISBLANK(B102)), 1, 0)</f>
        <v>0</v>
      </c>
      <c r="U102" s="2">
        <v>0</v>
      </c>
      <c r="CU102" s="141"/>
      <c r="CV102" s="141"/>
      <c r="CW102" s="141"/>
      <c r="CX102" s="141"/>
      <c r="CY102" s="141"/>
      <c r="CZ102" s="141"/>
      <c r="DA102" s="141"/>
      <c r="DB102" s="141"/>
      <c r="DC102" s="141"/>
      <c r="DD102" s="141"/>
      <c r="DE102" s="141"/>
      <c r="DF102" s="141"/>
      <c r="DG102" s="141"/>
      <c r="DH102" s="141"/>
      <c r="DI102" s="141"/>
      <c r="DJ102" s="141"/>
      <c r="DK102" s="141"/>
      <c r="DL102" s="141"/>
      <c r="DM102" s="141"/>
      <c r="DN102" s="141"/>
      <c r="DO102" s="141"/>
      <c r="DP102" s="141"/>
      <c r="DQ102" s="141"/>
      <c r="DR102" s="141"/>
      <c r="DS102" s="141"/>
      <c r="DT102" s="141"/>
      <c r="DU102" s="141"/>
      <c r="DV102" s="141"/>
      <c r="DW102" s="141"/>
      <c r="DX102" s="141"/>
      <c r="DY102" s="141"/>
      <c r="DZ102" s="141"/>
      <c r="EA102" s="141"/>
      <c r="EB102" s="141"/>
      <c r="EC102" s="141"/>
      <c r="ED102" s="141"/>
      <c r="EE102" s="141"/>
      <c r="EF102" s="141"/>
      <c r="EG102" s="141"/>
      <c r="EH102" s="141"/>
      <c r="EI102" s="141"/>
      <c r="EJ102" s="141"/>
      <c r="EK102" s="141"/>
      <c r="EL102" s="141"/>
      <c r="EM102" s="141"/>
      <c r="EN102" s="141"/>
      <c r="EO102" s="141"/>
      <c r="EP102" s="141"/>
      <c r="EQ102" s="141"/>
      <c r="ER102" s="141"/>
      <c r="ES102" s="141"/>
      <c r="ET102" s="141"/>
      <c r="EU102" s="141"/>
      <c r="EV102" s="141"/>
      <c r="EW102" s="141"/>
      <c r="EX102" s="141"/>
      <c r="EY102" s="141"/>
      <c r="EZ102" s="141"/>
      <c r="FA102" s="141"/>
      <c r="FB102" s="141"/>
      <c r="FC102" s="141"/>
      <c r="FD102" s="141"/>
      <c r="FE102" s="141"/>
      <c r="FF102" s="141"/>
      <c r="FG102" s="141"/>
      <c r="FH102" s="141"/>
      <c r="FI102" s="141"/>
      <c r="FJ102" s="141"/>
      <c r="FK102" s="141"/>
      <c r="FL102" s="141"/>
      <c r="FM102" s="141"/>
      <c r="FN102" s="141"/>
      <c r="FO102" s="141"/>
      <c r="FP102" s="141"/>
      <c r="FQ102" s="141"/>
      <c r="FR102" s="141"/>
      <c r="FS102" s="141"/>
      <c r="FT102" s="141"/>
      <c r="FU102" s="141"/>
      <c r="FV102" s="141"/>
      <c r="FW102" s="141"/>
      <c r="FX102" s="141"/>
      <c r="FY102" s="141"/>
      <c r="FZ102" s="141"/>
      <c r="GA102" s="141"/>
      <c r="GB102" s="141"/>
      <c r="GC102" s="141"/>
      <c r="GD102" s="141"/>
      <c r="GE102" s="141"/>
      <c r="GF102" s="141"/>
      <c r="GG102" s="141"/>
      <c r="GH102" s="141"/>
      <c r="GI102" s="141"/>
      <c r="GJ102" s="141"/>
      <c r="GK102" s="141"/>
      <c r="GL102" s="141"/>
      <c r="GM102" s="141"/>
      <c r="GN102" s="141"/>
      <c r="GO102" s="141"/>
      <c r="GP102" s="141"/>
      <c r="GQ102" s="141"/>
      <c r="GR102" s="141"/>
      <c r="GS102" s="141"/>
      <c r="GT102" s="141"/>
      <c r="GU102" s="141"/>
      <c r="GV102" s="141"/>
      <c r="GW102" s="141"/>
      <c r="GX102" s="141"/>
      <c r="GY102" s="141"/>
      <c r="GZ102" s="141"/>
      <c r="HA102" s="141"/>
      <c r="HB102" s="141"/>
      <c r="HC102" s="141"/>
      <c r="HD102" s="141"/>
      <c r="HE102" s="141"/>
      <c r="HF102" s="141"/>
      <c r="HG102" s="141"/>
      <c r="HH102" s="141"/>
      <c r="HI102" s="141"/>
      <c r="HJ102" s="141"/>
      <c r="HK102" s="141"/>
      <c r="HL102" s="141"/>
      <c r="HM102" s="141"/>
      <c r="HN102" s="141"/>
      <c r="HO102" s="141"/>
      <c r="HP102" s="141"/>
      <c r="HQ102" s="141"/>
      <c r="HR102" s="141"/>
      <c r="HS102" s="141"/>
      <c r="HT102" s="141"/>
      <c r="HU102" s="141"/>
      <c r="HV102" s="141"/>
      <c r="HW102" s="141"/>
      <c r="HX102" s="141"/>
      <c r="HY102" s="141"/>
      <c r="HZ102" s="141"/>
      <c r="IA102" s="141"/>
      <c r="IB102" s="141"/>
      <c r="IC102" s="141"/>
      <c r="ID102" s="141"/>
      <c r="IE102" s="141"/>
      <c r="IF102" s="141"/>
      <c r="IG102" s="141"/>
      <c r="IH102" s="141"/>
      <c r="II102" s="141"/>
      <c r="IJ102" s="141"/>
      <c r="IK102" s="141"/>
      <c r="IL102" s="141"/>
      <c r="IM102" s="141"/>
      <c r="IN102" s="141"/>
      <c r="IO102" s="141"/>
      <c r="IP102" s="141"/>
      <c r="IQ102" s="141"/>
      <c r="IR102" s="141"/>
      <c r="IS102" s="141"/>
      <c r="IT102" s="141"/>
      <c r="IU102" s="141"/>
      <c r="IV102" s="141"/>
      <c r="IW102" s="141"/>
      <c r="IX102" s="141"/>
    </row>
    <row r="103" spans="1:258">
      <c r="B103" s="219" t="s">
        <v>257</v>
      </c>
      <c r="C103" s="218"/>
      <c r="D103" s="218"/>
      <c r="E103" s="218"/>
      <c r="F103" s="217"/>
      <c r="G103" s="217"/>
      <c r="H103" s="217"/>
      <c r="I103" s="217"/>
      <c r="J103" s="217"/>
      <c r="K103" s="217"/>
      <c r="L103" s="217"/>
      <c r="M103" s="217"/>
      <c r="N103" s="217"/>
      <c r="O103" s="217"/>
      <c r="P103" s="217"/>
      <c r="Q103" s="217"/>
      <c r="R103" s="217"/>
      <c r="T103" s="163">
        <f>IF(NOT(ISBLANK(B103)), 1, 0)</f>
        <v>1</v>
      </c>
      <c r="U103" s="2">
        <v>1</v>
      </c>
    </row>
    <row r="104" spans="1:258" s="1" customFormat="1" ht="13.05" customHeight="1">
      <c r="A104" s="141"/>
      <c r="B104" s="141"/>
      <c r="C104" s="141"/>
      <c r="D104" s="141"/>
      <c r="E104" s="141"/>
      <c r="F104" s="141"/>
      <c r="G104" s="141"/>
      <c r="H104" s="141"/>
      <c r="I104" s="141"/>
      <c r="J104" s="141"/>
      <c r="K104" s="250" t="s">
        <v>160</v>
      </c>
      <c r="L104" s="249"/>
      <c r="M104" s="249"/>
      <c r="N104" s="249"/>
      <c r="O104" s="249"/>
      <c r="P104" s="249"/>
      <c r="Q104" s="249"/>
      <c r="R104" s="249"/>
      <c r="T104" s="163">
        <f>IF(NOT(ISBLANK(B104)), 1, 0)</f>
        <v>0</v>
      </c>
      <c r="U104" s="2">
        <v>0</v>
      </c>
    </row>
    <row r="105" spans="1:258" s="1" customFormat="1" ht="13.05" customHeight="1" thickBot="1">
      <c r="A105" s="141"/>
      <c r="B105" s="378"/>
      <c r="C105" s="248" t="str">
        <f>+C$7</f>
        <v>Unit</v>
      </c>
      <c r="D105" s="248" t="str">
        <f>+D$7</f>
        <v>Type</v>
      </c>
      <c r="E105" s="179"/>
      <c r="F105" s="248">
        <f>+F$7</f>
        <v>2014</v>
      </c>
      <c r="G105" s="248">
        <f>+G$7</f>
        <v>2015</v>
      </c>
      <c r="H105" s="248">
        <f>+H$7</f>
        <v>2016</v>
      </c>
      <c r="I105" s="248">
        <f>+I$7</f>
        <v>2017</v>
      </c>
      <c r="J105" s="248">
        <f>+J$7</f>
        <v>2018</v>
      </c>
      <c r="K105" s="248">
        <f>+K$7</f>
        <v>2019</v>
      </c>
      <c r="L105" s="248">
        <f>+L$7</f>
        <v>2020</v>
      </c>
      <c r="M105" s="248">
        <f>+M$7</f>
        <v>2021</v>
      </c>
      <c r="N105" s="248">
        <f>+N$7</f>
        <v>2022</v>
      </c>
      <c r="O105" s="248">
        <f>+O$7</f>
        <v>2023</v>
      </c>
      <c r="P105" s="248">
        <f>+P$7</f>
        <v>2024</v>
      </c>
      <c r="Q105" s="248">
        <f>+Q$7</f>
        <v>2025</v>
      </c>
      <c r="R105" s="248">
        <f>+R$7</f>
        <v>2026</v>
      </c>
      <c r="S105" s="211"/>
      <c r="T105" s="163">
        <f>IF(NOT(ISBLANK(B105)), 1, 0)</f>
        <v>0</v>
      </c>
      <c r="U105" s="2">
        <v>0</v>
      </c>
      <c r="V105" s="211"/>
      <c r="W105" s="211"/>
      <c r="X105" s="211"/>
      <c r="Y105" s="211"/>
      <c r="Z105" s="211"/>
      <c r="AA105" s="211"/>
      <c r="AB105" s="211"/>
      <c r="AC105" s="211"/>
      <c r="AD105" s="211"/>
      <c r="AE105" s="211"/>
      <c r="AF105" s="211"/>
      <c r="AG105" s="211"/>
      <c r="AH105" s="211"/>
      <c r="AI105" s="211"/>
      <c r="AJ105" s="211"/>
      <c r="AK105" s="211"/>
      <c r="AL105" s="211"/>
      <c r="AM105" s="211"/>
      <c r="AN105" s="211"/>
      <c r="AO105" s="211"/>
      <c r="AP105" s="211"/>
      <c r="AQ105" s="211"/>
      <c r="AR105" s="211"/>
      <c r="AS105" s="211"/>
      <c r="AT105" s="211"/>
      <c r="AU105" s="211"/>
      <c r="AV105" s="211"/>
      <c r="AW105" s="211"/>
      <c r="AX105" s="211"/>
      <c r="AY105" s="211"/>
      <c r="AZ105" s="211"/>
      <c r="BA105" s="211"/>
      <c r="BB105" s="211"/>
      <c r="BC105" s="211"/>
      <c r="BD105" s="211"/>
      <c r="BE105" s="211"/>
      <c r="BF105" s="211"/>
      <c r="BG105" s="211"/>
      <c r="BH105" s="211"/>
      <c r="BI105" s="211"/>
      <c r="BJ105" s="211"/>
      <c r="BK105" s="211"/>
      <c r="BL105" s="211"/>
      <c r="BM105" s="211"/>
      <c r="BN105" s="211"/>
      <c r="BO105" s="211"/>
      <c r="BP105" s="211"/>
      <c r="BQ105" s="211"/>
      <c r="BR105" s="211"/>
      <c r="BS105" s="211"/>
      <c r="BT105" s="211"/>
      <c r="BU105" s="211"/>
      <c r="BV105" s="211"/>
      <c r="BW105" s="211"/>
      <c r="BX105" s="211"/>
      <c r="BY105" s="211"/>
      <c r="BZ105" s="211"/>
      <c r="CA105" s="211"/>
      <c r="CB105" s="211"/>
      <c r="CC105" s="211"/>
      <c r="CD105" s="211"/>
      <c r="CE105" s="211"/>
      <c r="CF105" s="211"/>
      <c r="CG105" s="211"/>
      <c r="CH105" s="211"/>
      <c r="CI105" s="211"/>
      <c r="CJ105" s="211"/>
      <c r="CK105" s="211"/>
      <c r="CL105" s="211"/>
      <c r="CM105" s="211"/>
      <c r="CN105" s="211"/>
      <c r="CO105" s="211"/>
      <c r="CP105" s="211"/>
      <c r="CQ105" s="211"/>
      <c r="CR105" s="211"/>
      <c r="CS105" s="211"/>
      <c r="CT105" s="211"/>
      <c r="CU105" s="211"/>
      <c r="CV105" s="211"/>
      <c r="CW105" s="211"/>
      <c r="CX105" s="211"/>
      <c r="CY105" s="211"/>
      <c r="CZ105" s="211"/>
      <c r="DA105" s="211"/>
      <c r="DB105" s="211"/>
      <c r="DC105" s="211"/>
      <c r="DD105" s="211"/>
      <c r="DE105" s="211"/>
      <c r="DF105" s="211"/>
      <c r="DG105" s="211"/>
      <c r="DH105" s="211"/>
      <c r="DI105" s="211"/>
      <c r="DJ105" s="211"/>
      <c r="DK105" s="211"/>
      <c r="DL105" s="211"/>
      <c r="DM105" s="211"/>
      <c r="DN105" s="211"/>
      <c r="DO105" s="211"/>
      <c r="DP105" s="211"/>
      <c r="DQ105" s="211"/>
      <c r="DR105" s="211"/>
      <c r="DS105" s="211"/>
      <c r="DT105" s="211"/>
      <c r="DU105" s="211"/>
      <c r="DV105" s="211"/>
      <c r="DW105" s="211"/>
      <c r="DX105" s="211"/>
      <c r="DY105" s="211"/>
      <c r="DZ105" s="211"/>
      <c r="EA105" s="211"/>
      <c r="EB105" s="211"/>
      <c r="EC105" s="211"/>
      <c r="ED105" s="211"/>
      <c r="EE105" s="211"/>
      <c r="EF105" s="211"/>
      <c r="EG105" s="211"/>
      <c r="EH105" s="211"/>
      <c r="EI105" s="211"/>
      <c r="EJ105" s="211"/>
      <c r="EK105" s="211"/>
      <c r="EL105" s="211"/>
      <c r="EM105" s="211"/>
      <c r="EN105" s="211"/>
      <c r="EO105" s="211"/>
      <c r="EP105" s="211"/>
      <c r="EQ105" s="211"/>
      <c r="ER105" s="211"/>
      <c r="ES105" s="211"/>
      <c r="ET105" s="211"/>
      <c r="EU105" s="211"/>
      <c r="EV105" s="211"/>
      <c r="EW105" s="211"/>
      <c r="EX105" s="211"/>
      <c r="EY105" s="211"/>
      <c r="EZ105" s="211"/>
      <c r="FA105" s="211"/>
      <c r="FB105" s="211"/>
      <c r="FC105" s="211"/>
      <c r="FD105" s="211"/>
      <c r="FE105" s="211"/>
      <c r="FF105" s="211"/>
      <c r="FG105" s="211"/>
      <c r="FH105" s="211"/>
      <c r="FI105" s="211"/>
      <c r="FJ105" s="211"/>
      <c r="FK105" s="211"/>
      <c r="FL105" s="211"/>
      <c r="FM105" s="211"/>
      <c r="FN105" s="211"/>
      <c r="FO105" s="211"/>
      <c r="FP105" s="211"/>
      <c r="FQ105" s="211"/>
      <c r="FR105" s="211"/>
      <c r="FS105" s="211"/>
      <c r="FT105" s="211"/>
      <c r="FU105" s="211"/>
      <c r="FV105" s="211"/>
      <c r="FW105" s="211"/>
      <c r="FX105" s="211"/>
      <c r="FY105" s="211"/>
      <c r="FZ105" s="211"/>
      <c r="GA105" s="211"/>
      <c r="GB105" s="211"/>
      <c r="GC105" s="211"/>
      <c r="GD105" s="211"/>
      <c r="GE105" s="211"/>
      <c r="GF105" s="211"/>
      <c r="GG105" s="211"/>
      <c r="GH105" s="211"/>
      <c r="GI105" s="211"/>
      <c r="GJ105" s="211"/>
      <c r="GK105" s="211"/>
      <c r="GL105" s="211"/>
      <c r="GM105" s="211"/>
      <c r="GN105" s="211"/>
      <c r="GO105" s="211"/>
      <c r="GP105" s="211"/>
      <c r="GQ105" s="211"/>
      <c r="GR105" s="211"/>
      <c r="GS105" s="211"/>
      <c r="GT105" s="211"/>
      <c r="GU105" s="211"/>
      <c r="GV105" s="211"/>
      <c r="GW105" s="211"/>
      <c r="GX105" s="211"/>
      <c r="GY105" s="211"/>
      <c r="GZ105" s="211"/>
      <c r="HA105" s="211"/>
      <c r="HB105" s="211"/>
      <c r="HC105" s="211"/>
      <c r="HD105" s="211"/>
      <c r="HE105" s="211"/>
      <c r="HF105" s="211"/>
      <c r="HG105" s="211"/>
      <c r="HH105" s="211"/>
      <c r="HI105" s="211"/>
      <c r="HJ105" s="211"/>
      <c r="HK105" s="211"/>
      <c r="HL105" s="211"/>
      <c r="HM105" s="211"/>
      <c r="HN105" s="211"/>
      <c r="HO105" s="211"/>
      <c r="HP105" s="211"/>
      <c r="HQ105" s="211"/>
      <c r="HR105" s="211"/>
      <c r="HS105" s="211"/>
      <c r="HT105" s="211"/>
      <c r="HU105" s="211"/>
      <c r="HV105" s="211"/>
      <c r="HW105" s="211"/>
      <c r="HX105" s="211"/>
      <c r="HY105" s="211"/>
      <c r="HZ105" s="211"/>
      <c r="IA105" s="211"/>
      <c r="IB105" s="211"/>
      <c r="IC105" s="211"/>
      <c r="ID105" s="211"/>
      <c r="IE105" s="211"/>
      <c r="IF105" s="211"/>
      <c r="IG105" s="211"/>
      <c r="IH105" s="211"/>
      <c r="II105" s="211"/>
      <c r="IJ105" s="211"/>
      <c r="IK105" s="211"/>
      <c r="IL105" s="211"/>
      <c r="IM105" s="211"/>
      <c r="IN105" s="211"/>
      <c r="IO105" s="211"/>
      <c r="IP105" s="211"/>
      <c r="IQ105" s="211"/>
      <c r="IR105" s="211"/>
      <c r="IS105" s="211"/>
      <c r="IT105" s="211"/>
      <c r="IU105" s="211"/>
      <c r="IV105" s="211"/>
      <c r="IW105" s="211"/>
    </row>
    <row r="106" spans="1:258" s="1" customFormat="1" ht="13.05" customHeight="1">
      <c r="A106" s="162"/>
      <c r="B106" s="178" t="s">
        <v>256</v>
      </c>
      <c r="C106" s="141" t="s">
        <v>87</v>
      </c>
      <c r="D106" s="141" t="s">
        <v>86</v>
      </c>
      <c r="F106" s="377"/>
      <c r="G106" s="371">
        <f>F110</f>
        <v>2648.7999999999997</v>
      </c>
      <c r="H106" s="371">
        <f>G110</f>
        <v>2757.2000000000003</v>
      </c>
      <c r="I106" s="371">
        <f>H110</f>
        <v>2859.9</v>
      </c>
      <c r="J106" s="371">
        <f>I110</f>
        <v>2981.1000000000004</v>
      </c>
      <c r="K106" s="376">
        <f>J110</f>
        <v>3208.4</v>
      </c>
      <c r="L106" s="376">
        <f>K110</f>
        <v>3208.4</v>
      </c>
      <c r="M106" s="376">
        <f>L110</f>
        <v>3208.4</v>
      </c>
      <c r="N106" s="376">
        <f>M110</f>
        <v>3208.4</v>
      </c>
      <c r="O106" s="376">
        <f>N110</f>
        <v>3208.4</v>
      </c>
      <c r="P106" s="376">
        <f>O110</f>
        <v>3208.4</v>
      </c>
      <c r="Q106" s="376">
        <f>P110</f>
        <v>3208.4</v>
      </c>
      <c r="R106" s="376">
        <f>Q110</f>
        <v>3208.4</v>
      </c>
      <c r="T106" s="163">
        <f>IF(NOT(ISBLANK(B106)), 1, 0)</f>
        <v>1</v>
      </c>
      <c r="U106" s="2">
        <v>1</v>
      </c>
    </row>
    <row r="107" spans="1:258" s="1" customFormat="1" ht="13.05" customHeight="1">
      <c r="A107" s="162"/>
      <c r="B107" s="178" t="s">
        <v>255</v>
      </c>
      <c r="C107" s="141" t="s">
        <v>87</v>
      </c>
      <c r="D107" s="141" t="s">
        <v>253</v>
      </c>
      <c r="F107" s="365"/>
      <c r="G107" s="371">
        <f>'DCF - Financials'!F85</f>
        <v>-524.9</v>
      </c>
      <c r="H107" s="371">
        <f>'DCF - Financials'!G84</f>
        <v>0</v>
      </c>
      <c r="I107" s="371">
        <f>'DCF - Financials'!H84</f>
        <v>0</v>
      </c>
      <c r="J107" s="371">
        <f>'DCF - Financials'!I84</f>
        <v>0</v>
      </c>
      <c r="K107" s="375">
        <v>0</v>
      </c>
      <c r="L107" s="375">
        <v>0</v>
      </c>
      <c r="M107" s="375">
        <v>0</v>
      </c>
      <c r="N107" s="375">
        <v>0</v>
      </c>
      <c r="O107" s="375">
        <v>0</v>
      </c>
      <c r="P107" s="375">
        <v>0</v>
      </c>
      <c r="Q107" s="375">
        <v>0</v>
      </c>
      <c r="R107" s="375">
        <v>0</v>
      </c>
      <c r="T107" s="163">
        <f>IF(NOT(ISBLANK(B107)), 1, 0)</f>
        <v>1</v>
      </c>
      <c r="U107" s="2">
        <v>1</v>
      </c>
    </row>
    <row r="108" spans="1:258" s="1" customFormat="1" ht="13.05" customHeight="1">
      <c r="A108" s="162"/>
      <c r="B108" s="178" t="s">
        <v>254</v>
      </c>
      <c r="C108" s="141" t="s">
        <v>87</v>
      </c>
      <c r="D108" s="141" t="s">
        <v>253</v>
      </c>
      <c r="F108" s="365"/>
      <c r="G108" s="371">
        <v>0</v>
      </c>
      <c r="H108" s="371">
        <v>0</v>
      </c>
      <c r="I108" s="371">
        <v>0</v>
      </c>
      <c r="J108" s="371">
        <v>0</v>
      </c>
      <c r="K108" s="375">
        <v>0</v>
      </c>
      <c r="L108" s="375">
        <v>0</v>
      </c>
      <c r="M108" s="375">
        <v>0</v>
      </c>
      <c r="N108" s="375">
        <v>0</v>
      </c>
      <c r="O108" s="375">
        <v>0</v>
      </c>
      <c r="P108" s="375">
        <v>0</v>
      </c>
      <c r="Q108" s="375">
        <v>0</v>
      </c>
      <c r="R108" s="375">
        <v>0</v>
      </c>
      <c r="T108" s="163">
        <f>IF(NOT(ISBLANK(B108)), 1, 0)</f>
        <v>1</v>
      </c>
      <c r="U108" s="2">
        <v>1</v>
      </c>
    </row>
    <row r="109" spans="1:258" s="1" customFormat="1" ht="13.05" customHeight="1">
      <c r="A109" s="162"/>
      <c r="B109" s="191" t="s">
        <v>252</v>
      </c>
      <c r="C109" s="187" t="s">
        <v>87</v>
      </c>
      <c r="D109" s="187" t="s">
        <v>86</v>
      </c>
      <c r="E109" s="366"/>
      <c r="F109" s="374"/>
      <c r="G109" s="364">
        <f>G110-G106</f>
        <v>108.40000000000055</v>
      </c>
      <c r="H109" s="364">
        <f>H110-H106</f>
        <v>102.69999999999982</v>
      </c>
      <c r="I109" s="364">
        <f>I110-I106</f>
        <v>121.20000000000027</v>
      </c>
      <c r="J109" s="364">
        <f>J110-J106</f>
        <v>227.29999999999973</v>
      </c>
      <c r="K109" s="373">
        <f>'DCF - Financials'!K57</f>
        <v>0</v>
      </c>
      <c r="L109" s="373">
        <f>'DCF - Financials'!L57</f>
        <v>0</v>
      </c>
      <c r="M109" s="373">
        <f>'DCF - Financials'!M57</f>
        <v>0</v>
      </c>
      <c r="N109" s="373">
        <f>'DCF - Financials'!N57</f>
        <v>0</v>
      </c>
      <c r="O109" s="373">
        <f>'DCF - Financials'!O57</f>
        <v>0</v>
      </c>
      <c r="P109" s="373">
        <f>'DCF - Financials'!P57</f>
        <v>0</v>
      </c>
      <c r="Q109" s="373">
        <f>'DCF - Financials'!Q57</f>
        <v>0</v>
      </c>
      <c r="R109" s="373">
        <f>'DCF - Financials'!R57</f>
        <v>0</v>
      </c>
      <c r="T109" s="163">
        <f>IF(NOT(ISBLANK(B109)), 1, 0)</f>
        <v>1</v>
      </c>
      <c r="U109" s="2">
        <v>1</v>
      </c>
    </row>
    <row r="110" spans="1:258" s="1" customFormat="1" ht="13.05" customHeight="1">
      <c r="A110" s="162"/>
      <c r="B110" s="185" t="s">
        <v>251</v>
      </c>
      <c r="C110" s="147" t="s">
        <v>87</v>
      </c>
      <c r="D110" s="147" t="s">
        <v>86</v>
      </c>
      <c r="E110" s="148"/>
      <c r="F110" s="372">
        <f>'DCF - Financials'!F142</f>
        <v>2648.7999999999997</v>
      </c>
      <c r="G110" s="368">
        <f>'DCF - Financials'!G142</f>
        <v>2757.2000000000003</v>
      </c>
      <c r="H110" s="368">
        <f>'DCF - Financials'!H142</f>
        <v>2859.9</v>
      </c>
      <c r="I110" s="368">
        <f>'DCF - Financials'!I142</f>
        <v>2981.1000000000004</v>
      </c>
      <c r="J110" s="368">
        <f>'DCF - Financials'!J142</f>
        <v>3208.4</v>
      </c>
      <c r="K110" s="368">
        <f>SUM(K106:K109)</f>
        <v>3208.4</v>
      </c>
      <c r="L110" s="368">
        <f>SUM(L106:L109)</f>
        <v>3208.4</v>
      </c>
      <c r="M110" s="368">
        <f>SUM(M106:M109)</f>
        <v>3208.4</v>
      </c>
      <c r="N110" s="368">
        <f>SUM(N106:N109)</f>
        <v>3208.4</v>
      </c>
      <c r="O110" s="368">
        <f>SUM(O106:O109)</f>
        <v>3208.4</v>
      </c>
      <c r="P110" s="368">
        <f>SUM(P106:P109)</f>
        <v>3208.4</v>
      </c>
      <c r="Q110" s="368">
        <f>SUM(Q106:Q109)</f>
        <v>3208.4</v>
      </c>
      <c r="R110" s="368">
        <f>SUM(R106:R109)</f>
        <v>3208.4</v>
      </c>
      <c r="T110" s="163">
        <f>IF(NOT(ISBLANK(B110)), 1, 0)</f>
        <v>1</v>
      </c>
      <c r="U110" s="2">
        <v>1</v>
      </c>
    </row>
    <row r="111" spans="1:258" s="1" customFormat="1" ht="13.05" customHeight="1">
      <c r="A111" s="162"/>
      <c r="B111" s="178"/>
      <c r="C111" s="141"/>
      <c r="D111" s="141"/>
      <c r="E111" s="141"/>
      <c r="F111" s="141"/>
      <c r="G111" s="175"/>
      <c r="H111" s="141"/>
      <c r="I111" s="175"/>
      <c r="J111" s="175"/>
      <c r="K111" s="175"/>
      <c r="L111" s="175"/>
      <c r="M111" s="175"/>
      <c r="N111" s="175"/>
      <c r="O111" s="175"/>
      <c r="P111" s="175"/>
      <c r="Q111" s="175"/>
      <c r="R111" s="175"/>
      <c r="T111" s="163">
        <f>IF(NOT(ISBLANK(B111)), 1, 0)</f>
        <v>0</v>
      </c>
      <c r="U111" s="2">
        <v>0</v>
      </c>
      <c r="CU111" s="141"/>
      <c r="CV111" s="141"/>
      <c r="CW111" s="141"/>
      <c r="CX111" s="141"/>
      <c r="CY111" s="141"/>
      <c r="CZ111" s="141"/>
      <c r="DA111" s="141"/>
      <c r="DB111" s="141"/>
      <c r="DC111" s="141"/>
      <c r="DD111" s="141"/>
      <c r="DE111" s="141"/>
      <c r="DF111" s="141"/>
      <c r="DG111" s="141"/>
      <c r="DH111" s="141"/>
      <c r="DI111" s="141"/>
      <c r="DJ111" s="141"/>
      <c r="DK111" s="141"/>
      <c r="DL111" s="141"/>
      <c r="DM111" s="141"/>
      <c r="DN111" s="141"/>
      <c r="DO111" s="141"/>
      <c r="DP111" s="141"/>
      <c r="DQ111" s="141"/>
      <c r="DR111" s="141"/>
      <c r="DS111" s="141"/>
      <c r="DT111" s="141"/>
      <c r="DU111" s="141"/>
      <c r="DV111" s="141"/>
      <c r="DW111" s="141"/>
      <c r="DX111" s="141"/>
      <c r="DY111" s="141"/>
      <c r="DZ111" s="141"/>
      <c r="EA111" s="141"/>
      <c r="EB111" s="141"/>
      <c r="EC111" s="141"/>
      <c r="ED111" s="141"/>
      <c r="EE111" s="141"/>
      <c r="EF111" s="141"/>
      <c r="EG111" s="141"/>
      <c r="EH111" s="141"/>
      <c r="EI111" s="141"/>
      <c r="EJ111" s="141"/>
      <c r="EK111" s="141"/>
      <c r="EL111" s="141"/>
      <c r="EM111" s="141"/>
      <c r="EN111" s="141"/>
      <c r="EO111" s="141"/>
      <c r="EP111" s="141"/>
      <c r="EQ111" s="141"/>
      <c r="ER111" s="141"/>
      <c r="ES111" s="141"/>
      <c r="ET111" s="141"/>
      <c r="EU111" s="141"/>
      <c r="EV111" s="141"/>
      <c r="EW111" s="141"/>
      <c r="EX111" s="141"/>
      <c r="EY111" s="141"/>
      <c r="EZ111" s="141"/>
      <c r="FA111" s="141"/>
      <c r="FB111" s="141"/>
      <c r="FC111" s="141"/>
      <c r="FD111" s="141"/>
      <c r="FE111" s="141"/>
      <c r="FF111" s="141"/>
      <c r="FG111" s="141"/>
      <c r="FH111" s="141"/>
      <c r="FI111" s="141"/>
      <c r="FJ111" s="141"/>
      <c r="FK111" s="141"/>
      <c r="FL111" s="141"/>
      <c r="FM111" s="141"/>
      <c r="FN111" s="141"/>
      <c r="FO111" s="141"/>
      <c r="FP111" s="141"/>
      <c r="FQ111" s="141"/>
      <c r="FR111" s="141"/>
      <c r="FS111" s="141"/>
      <c r="FT111" s="141"/>
      <c r="FU111" s="141"/>
      <c r="FV111" s="141"/>
      <c r="FW111" s="141"/>
      <c r="FX111" s="141"/>
      <c r="FY111" s="141"/>
      <c r="FZ111" s="141"/>
      <c r="GA111" s="141"/>
      <c r="GB111" s="141"/>
      <c r="GC111" s="141"/>
      <c r="GD111" s="141"/>
      <c r="GE111" s="141"/>
      <c r="GF111" s="141"/>
      <c r="GG111" s="141"/>
      <c r="GH111" s="141"/>
      <c r="GI111" s="141"/>
      <c r="GJ111" s="141"/>
      <c r="GK111" s="141"/>
      <c r="GL111" s="141"/>
      <c r="GM111" s="141"/>
      <c r="GN111" s="141"/>
      <c r="GO111" s="141"/>
      <c r="GP111" s="141"/>
      <c r="GQ111" s="141"/>
      <c r="GR111" s="141"/>
      <c r="GS111" s="141"/>
      <c r="GT111" s="141"/>
      <c r="GU111" s="141"/>
      <c r="GV111" s="141"/>
      <c r="GW111" s="141"/>
      <c r="GX111" s="141"/>
      <c r="GY111" s="141"/>
      <c r="GZ111" s="141"/>
      <c r="HA111" s="141"/>
      <c r="HB111" s="141"/>
      <c r="HC111" s="141"/>
      <c r="HD111" s="141"/>
      <c r="HE111" s="141"/>
      <c r="HF111" s="141"/>
      <c r="HG111" s="141"/>
      <c r="HH111" s="141"/>
      <c r="HI111" s="141"/>
      <c r="HJ111" s="141"/>
      <c r="HK111" s="141"/>
      <c r="HL111" s="141"/>
      <c r="HM111" s="141"/>
      <c r="HN111" s="141"/>
      <c r="HO111" s="141"/>
      <c r="HP111" s="141"/>
      <c r="HQ111" s="141"/>
      <c r="HR111" s="141"/>
      <c r="HS111" s="141"/>
      <c r="HT111" s="141"/>
      <c r="HU111" s="141"/>
      <c r="HV111" s="141"/>
      <c r="HW111" s="141"/>
      <c r="HX111" s="141"/>
      <c r="HY111" s="141"/>
      <c r="HZ111" s="141"/>
      <c r="IA111" s="141"/>
      <c r="IB111" s="141"/>
      <c r="IC111" s="141"/>
      <c r="ID111" s="141"/>
      <c r="IE111" s="141"/>
      <c r="IF111" s="141"/>
      <c r="IG111" s="141"/>
      <c r="IH111" s="141"/>
      <c r="II111" s="141"/>
      <c r="IJ111" s="141"/>
      <c r="IK111" s="141"/>
      <c r="IL111" s="141"/>
      <c r="IM111" s="141"/>
      <c r="IN111" s="141"/>
      <c r="IO111" s="141"/>
      <c r="IP111" s="141"/>
      <c r="IQ111" s="141"/>
      <c r="IR111" s="141"/>
      <c r="IS111" s="141"/>
      <c r="IT111" s="141"/>
      <c r="IU111" s="141"/>
      <c r="IV111" s="141"/>
      <c r="IW111" s="141"/>
      <c r="IX111" s="141"/>
    </row>
    <row r="112" spans="1:258" s="1" customFormat="1" ht="13.05" customHeight="1">
      <c r="A112" s="162"/>
      <c r="B112" s="362" t="s">
        <v>250</v>
      </c>
      <c r="C112" s="141" t="s">
        <v>87</v>
      </c>
      <c r="D112" s="141" t="s">
        <v>86</v>
      </c>
      <c r="E112" s="141"/>
      <c r="F112" s="371"/>
      <c r="G112" s="371">
        <f>F116</f>
        <v>-219.5</v>
      </c>
      <c r="H112" s="371">
        <f>G116</f>
        <v>-189.6</v>
      </c>
      <c r="I112" s="371">
        <f>H116</f>
        <v>-104.1</v>
      </c>
      <c r="J112" s="371">
        <f>I116</f>
        <v>107.7</v>
      </c>
      <c r="K112" s="371">
        <f>J116</f>
        <v>119</v>
      </c>
      <c r="L112" s="371">
        <f>K116</f>
        <v>119</v>
      </c>
      <c r="M112" s="371">
        <f>L116</f>
        <v>119</v>
      </c>
      <c r="N112" s="371">
        <f>M116</f>
        <v>119</v>
      </c>
      <c r="O112" s="371">
        <f>N116</f>
        <v>119</v>
      </c>
      <c r="P112" s="371">
        <f>O116</f>
        <v>119</v>
      </c>
      <c r="Q112" s="371">
        <f>P116</f>
        <v>119</v>
      </c>
      <c r="R112" s="371">
        <f>Q116</f>
        <v>119</v>
      </c>
      <c r="T112" s="163">
        <f>IF(NOT(ISBLANK(B112)), 1, 0)</f>
        <v>1</v>
      </c>
      <c r="U112" s="2">
        <v>1</v>
      </c>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c r="DY112" s="141"/>
      <c r="DZ112" s="141"/>
      <c r="EA112" s="141"/>
      <c r="EB112" s="141"/>
      <c r="EC112" s="141"/>
      <c r="ED112" s="141"/>
      <c r="EE112" s="141"/>
      <c r="EF112" s="141"/>
      <c r="EG112" s="141"/>
      <c r="EH112" s="141"/>
      <c r="EI112" s="141"/>
      <c r="EJ112" s="141"/>
      <c r="EK112" s="141"/>
      <c r="EL112" s="141"/>
      <c r="EM112" s="141"/>
      <c r="EN112" s="141"/>
      <c r="EO112" s="141"/>
      <c r="EP112" s="141"/>
      <c r="EQ112" s="141"/>
      <c r="ER112" s="141"/>
      <c r="ES112" s="141"/>
      <c r="ET112" s="141"/>
      <c r="EU112" s="141"/>
      <c r="EV112" s="141"/>
      <c r="EW112" s="141"/>
      <c r="EX112" s="141"/>
      <c r="EY112" s="141"/>
      <c r="EZ112" s="141"/>
      <c r="FA112" s="141"/>
      <c r="FB112" s="141"/>
      <c r="FC112" s="141"/>
      <c r="FD112" s="141"/>
      <c r="FE112" s="141"/>
      <c r="FF112" s="141"/>
      <c r="FG112" s="141"/>
      <c r="FH112" s="141"/>
      <c r="FI112" s="141"/>
      <c r="FJ112" s="141"/>
      <c r="FK112" s="141"/>
      <c r="FL112" s="141"/>
      <c r="FM112" s="141"/>
      <c r="FN112" s="141"/>
      <c r="FO112" s="141"/>
      <c r="FP112" s="141"/>
      <c r="FQ112" s="141"/>
      <c r="FR112" s="141"/>
      <c r="FS112" s="141"/>
      <c r="FT112" s="141"/>
      <c r="FU112" s="141"/>
      <c r="FV112" s="141"/>
      <c r="FW112" s="141"/>
      <c r="FX112" s="141"/>
      <c r="FY112" s="141"/>
      <c r="FZ112" s="141"/>
      <c r="GA112" s="141"/>
      <c r="GB112" s="141"/>
      <c r="GC112" s="141"/>
      <c r="GD112" s="141"/>
      <c r="GE112" s="141"/>
      <c r="GF112" s="141"/>
      <c r="GG112" s="141"/>
      <c r="GH112" s="141"/>
      <c r="GI112" s="141"/>
      <c r="GJ112" s="141"/>
      <c r="GK112" s="141"/>
      <c r="GL112" s="141"/>
      <c r="GM112" s="141"/>
      <c r="GN112" s="141"/>
      <c r="GO112" s="141"/>
      <c r="GP112" s="141"/>
      <c r="GQ112" s="141"/>
      <c r="GR112" s="141"/>
      <c r="GS112" s="141"/>
      <c r="GT112" s="141"/>
      <c r="GU112" s="141"/>
      <c r="GV112" s="141"/>
      <c r="GW112" s="141"/>
      <c r="GX112" s="141"/>
      <c r="GY112" s="141"/>
      <c r="GZ112" s="141"/>
      <c r="HA112" s="141"/>
      <c r="HB112" s="141"/>
      <c r="HC112" s="141"/>
      <c r="HD112" s="141"/>
      <c r="HE112" s="141"/>
      <c r="HF112" s="141"/>
      <c r="HG112" s="141"/>
      <c r="HH112" s="141"/>
      <c r="HI112" s="141"/>
      <c r="HJ112" s="141"/>
      <c r="HK112" s="141"/>
      <c r="HL112" s="141"/>
      <c r="HM112" s="141"/>
      <c r="HN112" s="141"/>
      <c r="HO112" s="141"/>
      <c r="HP112" s="141"/>
      <c r="HQ112" s="141"/>
      <c r="HR112" s="141"/>
      <c r="HS112" s="141"/>
      <c r="HT112" s="141"/>
      <c r="HU112" s="141"/>
      <c r="HV112" s="141"/>
      <c r="HW112" s="141"/>
      <c r="HX112" s="141"/>
      <c r="HY112" s="141"/>
      <c r="HZ112" s="141"/>
      <c r="IA112" s="141"/>
      <c r="IB112" s="141"/>
      <c r="IC112" s="141"/>
      <c r="ID112" s="141"/>
      <c r="IE112" s="141"/>
      <c r="IF112" s="141"/>
      <c r="IG112" s="141"/>
      <c r="IH112" s="141"/>
      <c r="II112" s="141"/>
      <c r="IJ112" s="141"/>
      <c r="IK112" s="141"/>
      <c r="IL112" s="141"/>
      <c r="IM112" s="141"/>
      <c r="IN112" s="141"/>
      <c r="IO112" s="141"/>
      <c r="IP112" s="141"/>
      <c r="IQ112" s="141"/>
      <c r="IR112" s="141"/>
      <c r="IS112" s="141"/>
      <c r="IT112" s="141"/>
      <c r="IU112" s="141"/>
      <c r="IV112" s="141"/>
      <c r="IW112" s="141"/>
      <c r="IX112" s="141"/>
    </row>
    <row r="113" spans="1:258" s="1" customFormat="1" ht="13.05" customHeight="1">
      <c r="A113" s="162"/>
      <c r="B113" s="370" t="s">
        <v>249</v>
      </c>
      <c r="C113" s="147" t="s">
        <v>87</v>
      </c>
      <c r="D113" s="147" t="s">
        <v>86</v>
      </c>
      <c r="E113" s="147"/>
      <c r="F113" s="369"/>
      <c r="G113" s="368">
        <f>'DCF - Financials'!G42</f>
        <v>402.40000000000049</v>
      </c>
      <c r="H113" s="368">
        <f>'DCF - Financials'!H42</f>
        <v>460.50000000000057</v>
      </c>
      <c r="I113" s="368">
        <f>'DCF - Financials'!I42</f>
        <v>591</v>
      </c>
      <c r="J113" s="368">
        <f>'DCF - Financials'!J42</f>
        <v>397.50000000000006</v>
      </c>
      <c r="K113" s="368">
        <f>'DCF - Financials'!K42</f>
        <v>0</v>
      </c>
      <c r="L113" s="368">
        <f>'DCF - Financials'!L42</f>
        <v>0</v>
      </c>
      <c r="M113" s="368">
        <f>'DCF - Financials'!M42</f>
        <v>0</v>
      </c>
      <c r="N113" s="368">
        <f>'DCF - Financials'!N42</f>
        <v>0</v>
      </c>
      <c r="O113" s="368">
        <f>'DCF - Financials'!O42</f>
        <v>0</v>
      </c>
      <c r="P113" s="368">
        <f>'DCF - Financials'!P42</f>
        <v>0</v>
      </c>
      <c r="Q113" s="368">
        <f>'DCF - Financials'!Q42</f>
        <v>0</v>
      </c>
      <c r="R113" s="368">
        <f>'DCF - Financials'!R42</f>
        <v>0</v>
      </c>
      <c r="T113" s="163">
        <f>IF(NOT(ISBLANK(B113)), 1, 0)</f>
        <v>1</v>
      </c>
      <c r="U113" s="2">
        <v>1</v>
      </c>
      <c r="CU113" s="141"/>
      <c r="CV113" s="141"/>
      <c r="CW113" s="141"/>
      <c r="CX113" s="141"/>
      <c r="CY113" s="141"/>
      <c r="CZ113" s="141"/>
      <c r="DA113" s="141"/>
      <c r="DB113" s="141"/>
      <c r="DC113" s="141"/>
      <c r="DD113" s="141"/>
      <c r="DE113" s="141"/>
      <c r="DF113" s="141"/>
      <c r="DG113" s="141"/>
      <c r="DH113" s="141"/>
      <c r="DI113" s="141"/>
      <c r="DJ113" s="141"/>
      <c r="DK113" s="141"/>
      <c r="DL113" s="141"/>
      <c r="DM113" s="141"/>
      <c r="DN113" s="141"/>
      <c r="DO113" s="141"/>
      <c r="DP113" s="141"/>
      <c r="DQ113" s="141"/>
      <c r="DR113" s="141"/>
      <c r="DS113" s="141"/>
      <c r="DT113" s="141"/>
      <c r="DU113" s="141"/>
      <c r="DV113" s="141"/>
      <c r="DW113" s="141"/>
      <c r="DX113" s="141"/>
      <c r="DY113" s="141"/>
      <c r="DZ113" s="141"/>
      <c r="EA113" s="141"/>
      <c r="EB113" s="141"/>
      <c r="EC113" s="141"/>
      <c r="ED113" s="141"/>
      <c r="EE113" s="141"/>
      <c r="EF113" s="141"/>
      <c r="EG113" s="141"/>
      <c r="EH113" s="141"/>
      <c r="EI113" s="141"/>
      <c r="EJ113" s="141"/>
      <c r="EK113" s="141"/>
      <c r="EL113" s="141"/>
      <c r="EM113" s="141"/>
      <c r="EN113" s="141"/>
      <c r="EO113" s="141"/>
      <c r="EP113" s="141"/>
      <c r="EQ113" s="141"/>
      <c r="ER113" s="141"/>
      <c r="ES113" s="141"/>
      <c r="ET113" s="141"/>
      <c r="EU113" s="141"/>
      <c r="EV113" s="141"/>
      <c r="EW113" s="141"/>
      <c r="EX113" s="141"/>
      <c r="EY113" s="141"/>
      <c r="EZ113" s="141"/>
      <c r="FA113" s="141"/>
      <c r="FB113" s="141"/>
      <c r="FC113" s="141"/>
      <c r="FD113" s="141"/>
      <c r="FE113" s="141"/>
      <c r="FF113" s="141"/>
      <c r="FG113" s="141"/>
      <c r="FH113" s="141"/>
      <c r="FI113" s="141"/>
      <c r="FJ113" s="141"/>
      <c r="FK113" s="141"/>
      <c r="FL113" s="141"/>
      <c r="FM113" s="141"/>
      <c r="FN113" s="141"/>
      <c r="FO113" s="141"/>
      <c r="FP113" s="141"/>
      <c r="FQ113" s="141"/>
      <c r="FR113" s="141"/>
      <c r="FS113" s="141"/>
      <c r="FT113" s="141"/>
      <c r="FU113" s="141"/>
      <c r="FV113" s="141"/>
      <c r="FW113" s="141"/>
      <c r="FX113" s="141"/>
      <c r="FY113" s="141"/>
      <c r="FZ113" s="141"/>
      <c r="GA113" s="141"/>
      <c r="GB113" s="141"/>
      <c r="GC113" s="141"/>
      <c r="GD113" s="141"/>
      <c r="GE113" s="141"/>
      <c r="GF113" s="141"/>
      <c r="GG113" s="141"/>
      <c r="GH113" s="141"/>
      <c r="GI113" s="141"/>
      <c r="GJ113" s="141"/>
      <c r="GK113" s="141"/>
      <c r="GL113" s="141"/>
      <c r="GM113" s="141"/>
      <c r="GN113" s="141"/>
      <c r="GO113" s="141"/>
      <c r="GP113" s="141"/>
      <c r="GQ113" s="141"/>
      <c r="GR113" s="141"/>
      <c r="GS113" s="141"/>
      <c r="GT113" s="141"/>
      <c r="GU113" s="141"/>
      <c r="GV113" s="141"/>
      <c r="GW113" s="141"/>
      <c r="GX113" s="141"/>
      <c r="GY113" s="141"/>
      <c r="GZ113" s="141"/>
      <c r="HA113" s="141"/>
      <c r="HB113" s="141"/>
      <c r="HC113" s="141"/>
      <c r="HD113" s="141"/>
      <c r="HE113" s="141"/>
      <c r="HF113" s="141"/>
      <c r="HG113" s="141"/>
      <c r="HH113" s="141"/>
      <c r="HI113" s="141"/>
      <c r="HJ113" s="141"/>
      <c r="HK113" s="141"/>
      <c r="HL113" s="141"/>
      <c r="HM113" s="141"/>
      <c r="HN113" s="141"/>
      <c r="HO113" s="141"/>
      <c r="HP113" s="141"/>
      <c r="HQ113" s="141"/>
      <c r="HR113" s="141"/>
      <c r="HS113" s="141"/>
      <c r="HT113" s="141"/>
      <c r="HU113" s="141"/>
      <c r="HV113" s="141"/>
      <c r="HW113" s="141"/>
      <c r="HX113" s="141"/>
      <c r="HY113" s="141"/>
      <c r="HZ113" s="141"/>
      <c r="IA113" s="141"/>
      <c r="IB113" s="141"/>
      <c r="IC113" s="141"/>
      <c r="ID113" s="141"/>
      <c r="IE113" s="141"/>
      <c r="IF113" s="141"/>
      <c r="IG113" s="141"/>
      <c r="IH113" s="141"/>
      <c r="II113" s="141"/>
      <c r="IJ113" s="141"/>
      <c r="IK113" s="141"/>
      <c r="IL113" s="141"/>
      <c r="IM113" s="141"/>
      <c r="IN113" s="141"/>
      <c r="IO113" s="141"/>
      <c r="IP113" s="141"/>
      <c r="IQ113" s="141"/>
      <c r="IR113" s="141"/>
      <c r="IS113" s="141"/>
      <c r="IT113" s="141"/>
      <c r="IU113" s="141"/>
      <c r="IV113" s="141"/>
      <c r="IW113" s="141"/>
      <c r="IX113" s="141"/>
    </row>
    <row r="114" spans="1:258" s="1" customFormat="1" ht="13.05" customHeight="1">
      <c r="A114" s="162"/>
      <c r="B114" s="362" t="s">
        <v>248</v>
      </c>
      <c r="C114" s="141" t="s">
        <v>87</v>
      </c>
      <c r="D114" s="141" t="s">
        <v>247</v>
      </c>
      <c r="E114" s="141"/>
      <c r="F114" s="365"/>
      <c r="G114" s="367">
        <f>G101</f>
        <v>-371.8</v>
      </c>
      <c r="H114" s="367">
        <f>H101</f>
        <v>-374.5</v>
      </c>
      <c r="I114" s="367">
        <f>I101</f>
        <v>-378</v>
      </c>
      <c r="J114" s="367">
        <f>J101</f>
        <v>-384.1</v>
      </c>
      <c r="K114" s="367">
        <f>K101</f>
        <v>0</v>
      </c>
      <c r="L114" s="367">
        <f>L101</f>
        <v>0</v>
      </c>
      <c r="M114" s="367">
        <f>M101</f>
        <v>0</v>
      </c>
      <c r="N114" s="367">
        <f>N101</f>
        <v>0</v>
      </c>
      <c r="O114" s="367">
        <f>O101</f>
        <v>0</v>
      </c>
      <c r="P114" s="367">
        <f>P101</f>
        <v>0</v>
      </c>
      <c r="Q114" s="367">
        <f>Q101</f>
        <v>0</v>
      </c>
      <c r="R114" s="367">
        <f>R101</f>
        <v>0</v>
      </c>
      <c r="T114" s="163">
        <f>IF(NOT(ISBLANK(B114)), 1, 0)</f>
        <v>1</v>
      </c>
      <c r="U114" s="2">
        <v>1</v>
      </c>
      <c r="CU114" s="141"/>
      <c r="CV114" s="141"/>
      <c r="CW114" s="141"/>
      <c r="CX114" s="141"/>
      <c r="CY114" s="141"/>
      <c r="CZ114" s="141"/>
      <c r="DA114" s="141"/>
      <c r="DB114" s="141"/>
      <c r="DC114" s="141"/>
      <c r="DD114" s="141"/>
      <c r="DE114" s="141"/>
      <c r="DF114" s="141"/>
      <c r="DG114" s="141"/>
      <c r="DH114" s="141"/>
      <c r="DI114" s="141"/>
      <c r="DJ114" s="141"/>
      <c r="DK114" s="141"/>
      <c r="DL114" s="141"/>
      <c r="DM114" s="141"/>
      <c r="DN114" s="141"/>
      <c r="DO114" s="141"/>
      <c r="DP114" s="141"/>
      <c r="DQ114" s="141"/>
      <c r="DR114" s="141"/>
      <c r="DS114" s="141"/>
      <c r="DT114" s="141"/>
      <c r="DU114" s="141"/>
      <c r="DV114" s="141"/>
      <c r="DW114" s="141"/>
      <c r="DX114" s="141"/>
      <c r="DY114" s="141"/>
      <c r="DZ114" s="141"/>
      <c r="EA114" s="141"/>
      <c r="EB114" s="141"/>
      <c r="EC114" s="141"/>
      <c r="ED114" s="141"/>
      <c r="EE114" s="141"/>
      <c r="EF114" s="141"/>
      <c r="EG114" s="141"/>
      <c r="EH114" s="141"/>
      <c r="EI114" s="141"/>
      <c r="EJ114" s="141"/>
      <c r="EK114" s="141"/>
      <c r="EL114" s="141"/>
      <c r="EM114" s="141"/>
      <c r="EN114" s="141"/>
      <c r="EO114" s="141"/>
      <c r="EP114" s="141"/>
      <c r="EQ114" s="141"/>
      <c r="ER114" s="141"/>
      <c r="ES114" s="141"/>
      <c r="ET114" s="141"/>
      <c r="EU114" s="141"/>
      <c r="EV114" s="141"/>
      <c r="EW114" s="141"/>
      <c r="EX114" s="141"/>
      <c r="EY114" s="141"/>
      <c r="EZ114" s="141"/>
      <c r="FA114" s="141"/>
      <c r="FB114" s="141"/>
      <c r="FC114" s="141"/>
      <c r="FD114" s="141"/>
      <c r="FE114" s="141"/>
      <c r="FF114" s="141"/>
      <c r="FG114" s="141"/>
      <c r="FH114" s="141"/>
      <c r="FI114" s="141"/>
      <c r="FJ114" s="141"/>
      <c r="FK114" s="141"/>
      <c r="FL114" s="141"/>
      <c r="FM114" s="141"/>
      <c r="FN114" s="141"/>
      <c r="FO114" s="141"/>
      <c r="FP114" s="141"/>
      <c r="FQ114" s="141"/>
      <c r="FR114" s="141"/>
      <c r="FS114" s="141"/>
      <c r="FT114" s="141"/>
      <c r="FU114" s="141"/>
      <c r="FV114" s="141"/>
      <c r="FW114" s="141"/>
      <c r="FX114" s="141"/>
      <c r="FY114" s="141"/>
      <c r="FZ114" s="141"/>
      <c r="GA114" s="141"/>
      <c r="GB114" s="141"/>
      <c r="GC114" s="141"/>
      <c r="GD114" s="141"/>
      <c r="GE114" s="141"/>
      <c r="GF114" s="141"/>
      <c r="GG114" s="141"/>
      <c r="GH114" s="141"/>
      <c r="GI114" s="141"/>
      <c r="GJ114" s="141"/>
      <c r="GK114" s="141"/>
      <c r="GL114" s="141"/>
      <c r="GM114" s="141"/>
      <c r="GN114" s="141"/>
      <c r="GO114" s="141"/>
      <c r="GP114" s="141"/>
      <c r="GQ114" s="141"/>
      <c r="GR114" s="141"/>
      <c r="GS114" s="141"/>
      <c r="GT114" s="141"/>
      <c r="GU114" s="141"/>
      <c r="GV114" s="141"/>
      <c r="GW114" s="141"/>
      <c r="GX114" s="141"/>
      <c r="GY114" s="141"/>
      <c r="GZ114" s="141"/>
      <c r="HA114" s="141"/>
      <c r="HB114" s="141"/>
      <c r="HC114" s="141"/>
      <c r="HD114" s="141"/>
      <c r="HE114" s="141"/>
      <c r="HF114" s="141"/>
      <c r="HG114" s="141"/>
      <c r="HH114" s="141"/>
      <c r="HI114" s="141"/>
      <c r="HJ114" s="141"/>
      <c r="HK114" s="141"/>
      <c r="HL114" s="141"/>
      <c r="HM114" s="141"/>
      <c r="HN114" s="141"/>
      <c r="HO114" s="141"/>
      <c r="HP114" s="141"/>
      <c r="HQ114" s="141"/>
      <c r="HR114" s="141"/>
      <c r="HS114" s="141"/>
      <c r="HT114" s="141"/>
      <c r="HU114" s="141"/>
      <c r="HV114" s="141"/>
      <c r="HW114" s="141"/>
      <c r="HX114" s="141"/>
      <c r="HY114" s="141"/>
      <c r="HZ114" s="141"/>
      <c r="IA114" s="141"/>
      <c r="IB114" s="141"/>
      <c r="IC114" s="141"/>
      <c r="ID114" s="141"/>
      <c r="IE114" s="141"/>
      <c r="IF114" s="141"/>
      <c r="IG114" s="141"/>
      <c r="IH114" s="141"/>
      <c r="II114" s="141"/>
      <c r="IJ114" s="141"/>
      <c r="IK114" s="141"/>
      <c r="IL114" s="141"/>
      <c r="IM114" s="141"/>
      <c r="IN114" s="141"/>
      <c r="IO114" s="141"/>
      <c r="IP114" s="141"/>
      <c r="IQ114" s="141"/>
      <c r="IR114" s="141"/>
      <c r="IS114" s="141"/>
      <c r="IT114" s="141"/>
      <c r="IU114" s="141"/>
      <c r="IV114" s="141"/>
      <c r="IW114" s="141"/>
      <c r="IX114" s="141"/>
    </row>
    <row r="115" spans="1:258" s="1" customFormat="1" ht="13.05" customHeight="1">
      <c r="A115" s="162"/>
      <c r="B115" s="191" t="s">
        <v>246</v>
      </c>
      <c r="C115" s="187" t="s">
        <v>87</v>
      </c>
      <c r="D115" s="187" t="s">
        <v>86</v>
      </c>
      <c r="E115" s="366"/>
      <c r="F115" s="365"/>
      <c r="G115" s="364">
        <f>G116-(SUM(G112:G114))</f>
        <v>-0.7000000000004718</v>
      </c>
      <c r="H115" s="364">
        <f>H116-(SUM(H112:H114))</f>
        <v>-0.50000000000054001</v>
      </c>
      <c r="I115" s="364">
        <f>I116-(SUM(I112:I114))</f>
        <v>-1.1999999999999744</v>
      </c>
      <c r="J115" s="364">
        <f>J116-(SUM(J112:J114))</f>
        <v>-2.1000000000000227</v>
      </c>
      <c r="K115" s="363">
        <v>0</v>
      </c>
      <c r="L115" s="363">
        <v>0</v>
      </c>
      <c r="M115" s="363">
        <v>0</v>
      </c>
      <c r="N115" s="363">
        <v>0</v>
      </c>
      <c r="O115" s="363">
        <v>0</v>
      </c>
      <c r="P115" s="363">
        <v>0</v>
      </c>
      <c r="Q115" s="363">
        <v>0</v>
      </c>
      <c r="R115" s="363">
        <v>0</v>
      </c>
      <c r="T115" s="163">
        <f>IF(NOT(ISBLANK(B115)), 1, 0)</f>
        <v>1</v>
      </c>
      <c r="U115" s="2">
        <v>1</v>
      </c>
      <c r="CU115" s="141"/>
      <c r="CV115" s="141"/>
      <c r="CW115" s="141"/>
      <c r="CX115" s="141"/>
      <c r="CY115" s="141"/>
      <c r="CZ115" s="141"/>
      <c r="DA115" s="141"/>
      <c r="DB115" s="141"/>
      <c r="DC115" s="141"/>
      <c r="DD115" s="141"/>
      <c r="DE115" s="141"/>
      <c r="DF115" s="141"/>
      <c r="DG115" s="141"/>
      <c r="DH115" s="141"/>
      <c r="DI115" s="141"/>
      <c r="DJ115" s="141"/>
      <c r="DK115" s="141"/>
      <c r="DL115" s="141"/>
      <c r="DM115" s="141"/>
      <c r="DN115" s="141"/>
      <c r="DO115" s="141"/>
      <c r="DP115" s="141"/>
      <c r="DQ115" s="141"/>
      <c r="DR115" s="141"/>
      <c r="DS115" s="141"/>
      <c r="DT115" s="141"/>
      <c r="DU115" s="141"/>
      <c r="DV115" s="141"/>
      <c r="DW115" s="141"/>
      <c r="DX115" s="141"/>
      <c r="DY115" s="141"/>
      <c r="DZ115" s="141"/>
      <c r="EA115" s="141"/>
      <c r="EB115" s="141"/>
      <c r="EC115" s="141"/>
      <c r="ED115" s="141"/>
      <c r="EE115" s="141"/>
      <c r="EF115" s="141"/>
      <c r="EG115" s="141"/>
      <c r="EH115" s="141"/>
      <c r="EI115" s="141"/>
      <c r="EJ115" s="141"/>
      <c r="EK115" s="141"/>
      <c r="EL115" s="141"/>
      <c r="EM115" s="141"/>
      <c r="EN115" s="141"/>
      <c r="EO115" s="141"/>
      <c r="EP115" s="141"/>
      <c r="EQ115" s="141"/>
      <c r="ER115" s="141"/>
      <c r="ES115" s="141"/>
      <c r="ET115" s="141"/>
      <c r="EU115" s="141"/>
      <c r="EV115" s="141"/>
      <c r="EW115" s="141"/>
      <c r="EX115" s="141"/>
      <c r="EY115" s="141"/>
      <c r="EZ115" s="141"/>
      <c r="FA115" s="141"/>
      <c r="FB115" s="141"/>
      <c r="FC115" s="141"/>
      <c r="FD115" s="141"/>
      <c r="FE115" s="141"/>
      <c r="FF115" s="141"/>
      <c r="FG115" s="141"/>
      <c r="FH115" s="141"/>
      <c r="FI115" s="141"/>
      <c r="FJ115" s="141"/>
      <c r="FK115" s="141"/>
      <c r="FL115" s="141"/>
      <c r="FM115" s="141"/>
      <c r="FN115" s="141"/>
      <c r="FO115" s="141"/>
      <c r="FP115" s="141"/>
      <c r="FQ115" s="141"/>
      <c r="FR115" s="141"/>
      <c r="FS115" s="141"/>
      <c r="FT115" s="141"/>
      <c r="FU115" s="141"/>
      <c r="FV115" s="141"/>
      <c r="FW115" s="141"/>
      <c r="FX115" s="141"/>
      <c r="FY115" s="141"/>
      <c r="FZ115" s="141"/>
      <c r="GA115" s="141"/>
      <c r="GB115" s="141"/>
      <c r="GC115" s="141"/>
      <c r="GD115" s="141"/>
      <c r="GE115" s="141"/>
      <c r="GF115" s="141"/>
      <c r="GG115" s="141"/>
      <c r="GH115" s="141"/>
      <c r="GI115" s="141"/>
      <c r="GJ115" s="141"/>
      <c r="GK115" s="141"/>
      <c r="GL115" s="141"/>
      <c r="GM115" s="141"/>
      <c r="GN115" s="141"/>
      <c r="GO115" s="141"/>
      <c r="GP115" s="141"/>
      <c r="GQ115" s="141"/>
      <c r="GR115" s="141"/>
      <c r="GS115" s="141"/>
      <c r="GT115" s="141"/>
      <c r="GU115" s="141"/>
      <c r="GV115" s="141"/>
      <c r="GW115" s="141"/>
      <c r="GX115" s="141"/>
      <c r="GY115" s="141"/>
      <c r="GZ115" s="141"/>
      <c r="HA115" s="141"/>
      <c r="HB115" s="141"/>
      <c r="HC115" s="141"/>
      <c r="HD115" s="141"/>
      <c r="HE115" s="141"/>
      <c r="HF115" s="141"/>
      <c r="HG115" s="141"/>
      <c r="HH115" s="141"/>
      <c r="HI115" s="141"/>
      <c r="HJ115" s="141"/>
      <c r="HK115" s="141"/>
      <c r="HL115" s="141"/>
      <c r="HM115" s="141"/>
      <c r="HN115" s="141"/>
      <c r="HO115" s="141"/>
      <c r="HP115" s="141"/>
      <c r="HQ115" s="141"/>
      <c r="HR115" s="141"/>
      <c r="HS115" s="141"/>
      <c r="HT115" s="141"/>
      <c r="HU115" s="141"/>
      <c r="HV115" s="141"/>
      <c r="HW115" s="141"/>
      <c r="HX115" s="141"/>
      <c r="HY115" s="141"/>
      <c r="HZ115" s="141"/>
      <c r="IA115" s="141"/>
      <c r="IB115" s="141"/>
      <c r="IC115" s="141"/>
      <c r="ID115" s="141"/>
      <c r="IE115" s="141"/>
      <c r="IF115" s="141"/>
      <c r="IG115" s="141"/>
      <c r="IH115" s="141"/>
      <c r="II115" s="141"/>
      <c r="IJ115" s="141"/>
      <c r="IK115" s="141"/>
      <c r="IL115" s="141"/>
      <c r="IM115" s="141"/>
      <c r="IN115" s="141"/>
      <c r="IO115" s="141"/>
      <c r="IP115" s="141"/>
      <c r="IQ115" s="141"/>
      <c r="IR115" s="141"/>
      <c r="IS115" s="141"/>
      <c r="IT115" s="141"/>
      <c r="IU115" s="141"/>
      <c r="IV115" s="141"/>
      <c r="IW115" s="141"/>
      <c r="IX115" s="141"/>
    </row>
    <row r="116" spans="1:258" s="1" customFormat="1" ht="13.05" customHeight="1">
      <c r="A116" s="162"/>
      <c r="B116" s="362" t="s">
        <v>245</v>
      </c>
      <c r="C116" s="141" t="s">
        <v>87</v>
      </c>
      <c r="D116" s="141" t="s">
        <v>86</v>
      </c>
      <c r="E116" s="141"/>
      <c r="F116" s="361">
        <f>'DCF - Financials'!F144</f>
        <v>-219.5</v>
      </c>
      <c r="G116" s="360">
        <f>'DCF - Financials'!G144</f>
        <v>-189.6</v>
      </c>
      <c r="H116" s="360">
        <f>'DCF - Financials'!H144</f>
        <v>-104.1</v>
      </c>
      <c r="I116" s="360">
        <f>'DCF - Financials'!I144</f>
        <v>107.7</v>
      </c>
      <c r="J116" s="360">
        <f>'DCF - Financials'!J144</f>
        <v>119</v>
      </c>
      <c r="K116" s="360">
        <f>SUM(K112:K115)</f>
        <v>119</v>
      </c>
      <c r="L116" s="360">
        <f>SUM(L112:L115)</f>
        <v>119</v>
      </c>
      <c r="M116" s="360">
        <f>SUM(M112:M115)</f>
        <v>119</v>
      </c>
      <c r="N116" s="360">
        <f>SUM(N112:N115)</f>
        <v>119</v>
      </c>
      <c r="O116" s="360">
        <f>SUM(O112:O115)</f>
        <v>119</v>
      </c>
      <c r="P116" s="360">
        <f>SUM(P112:P115)</f>
        <v>119</v>
      </c>
      <c r="Q116" s="360">
        <f>SUM(Q112:Q115)</f>
        <v>119</v>
      </c>
      <c r="R116" s="360">
        <f>SUM(R112:R115)</f>
        <v>119</v>
      </c>
      <c r="T116" s="163">
        <f>IF(NOT(ISBLANK(B116)), 1, 0)</f>
        <v>1</v>
      </c>
      <c r="U116" s="2">
        <v>1</v>
      </c>
      <c r="CU116" s="141"/>
      <c r="CV116" s="141"/>
      <c r="CW116" s="141"/>
      <c r="CX116" s="141"/>
      <c r="CY116" s="141"/>
      <c r="CZ116" s="141"/>
      <c r="DA116" s="141"/>
      <c r="DB116" s="141"/>
      <c r="DC116" s="141"/>
      <c r="DD116" s="141"/>
      <c r="DE116" s="141"/>
      <c r="DF116" s="141"/>
      <c r="DG116" s="141"/>
      <c r="DH116" s="141"/>
      <c r="DI116" s="141"/>
      <c r="DJ116" s="141"/>
      <c r="DK116" s="141"/>
      <c r="DL116" s="141"/>
      <c r="DM116" s="141"/>
      <c r="DN116" s="141"/>
      <c r="DO116" s="141"/>
      <c r="DP116" s="141"/>
      <c r="DQ116" s="141"/>
      <c r="DR116" s="141"/>
      <c r="DS116" s="141"/>
      <c r="DT116" s="141"/>
      <c r="DU116" s="141"/>
      <c r="DV116" s="141"/>
      <c r="DW116" s="141"/>
      <c r="DX116" s="141"/>
      <c r="DY116" s="141"/>
      <c r="DZ116" s="141"/>
      <c r="EA116" s="141"/>
      <c r="EB116" s="141"/>
      <c r="EC116" s="141"/>
      <c r="ED116" s="141"/>
      <c r="EE116" s="141"/>
      <c r="EF116" s="141"/>
      <c r="EG116" s="141"/>
      <c r="EH116" s="141"/>
      <c r="EI116" s="141"/>
      <c r="EJ116" s="141"/>
      <c r="EK116" s="141"/>
      <c r="EL116" s="141"/>
      <c r="EM116" s="141"/>
      <c r="EN116" s="141"/>
      <c r="EO116" s="141"/>
      <c r="EP116" s="141"/>
      <c r="EQ116" s="141"/>
      <c r="ER116" s="141"/>
      <c r="ES116" s="141"/>
      <c r="ET116" s="141"/>
      <c r="EU116" s="141"/>
      <c r="EV116" s="141"/>
      <c r="EW116" s="141"/>
      <c r="EX116" s="141"/>
      <c r="EY116" s="141"/>
      <c r="EZ116" s="141"/>
      <c r="FA116" s="141"/>
      <c r="FB116" s="141"/>
      <c r="FC116" s="141"/>
      <c r="FD116" s="141"/>
      <c r="FE116" s="141"/>
      <c r="FF116" s="141"/>
      <c r="FG116" s="141"/>
      <c r="FH116" s="141"/>
      <c r="FI116" s="141"/>
      <c r="FJ116" s="141"/>
      <c r="FK116" s="141"/>
      <c r="FL116" s="141"/>
      <c r="FM116" s="141"/>
      <c r="FN116" s="141"/>
      <c r="FO116" s="141"/>
      <c r="FP116" s="141"/>
      <c r="FQ116" s="141"/>
      <c r="FR116" s="141"/>
      <c r="FS116" s="141"/>
      <c r="FT116" s="141"/>
      <c r="FU116" s="141"/>
      <c r="FV116" s="141"/>
      <c r="FW116" s="141"/>
      <c r="FX116" s="141"/>
      <c r="FY116" s="141"/>
      <c r="FZ116" s="141"/>
      <c r="GA116" s="141"/>
      <c r="GB116" s="141"/>
      <c r="GC116" s="141"/>
      <c r="GD116" s="141"/>
      <c r="GE116" s="141"/>
      <c r="GF116" s="141"/>
      <c r="GG116" s="141"/>
      <c r="GH116" s="141"/>
      <c r="GI116" s="141"/>
      <c r="GJ116" s="141"/>
      <c r="GK116" s="141"/>
      <c r="GL116" s="141"/>
      <c r="GM116" s="141"/>
      <c r="GN116" s="141"/>
      <c r="GO116" s="141"/>
      <c r="GP116" s="141"/>
      <c r="GQ116" s="141"/>
      <c r="GR116" s="141"/>
      <c r="GS116" s="141"/>
      <c r="GT116" s="141"/>
      <c r="GU116" s="141"/>
      <c r="GV116" s="141"/>
      <c r="GW116" s="141"/>
      <c r="GX116" s="141"/>
      <c r="GY116" s="141"/>
      <c r="GZ116" s="141"/>
      <c r="HA116" s="141"/>
      <c r="HB116" s="141"/>
      <c r="HC116" s="141"/>
      <c r="HD116" s="141"/>
      <c r="HE116" s="141"/>
      <c r="HF116" s="141"/>
      <c r="HG116" s="141"/>
      <c r="HH116" s="141"/>
      <c r="HI116" s="141"/>
      <c r="HJ116" s="141"/>
      <c r="HK116" s="141"/>
      <c r="HL116" s="141"/>
      <c r="HM116" s="141"/>
      <c r="HN116" s="141"/>
      <c r="HO116" s="141"/>
      <c r="HP116" s="141"/>
      <c r="HQ116" s="141"/>
      <c r="HR116" s="141"/>
      <c r="HS116" s="141"/>
      <c r="HT116" s="141"/>
      <c r="HU116" s="141"/>
      <c r="HV116" s="141"/>
      <c r="HW116" s="141"/>
      <c r="HX116" s="141"/>
      <c r="HY116" s="141"/>
      <c r="HZ116" s="141"/>
      <c r="IA116" s="141"/>
      <c r="IB116" s="141"/>
      <c r="IC116" s="141"/>
      <c r="ID116" s="141"/>
      <c r="IE116" s="141"/>
      <c r="IF116" s="141"/>
      <c r="IG116" s="141"/>
      <c r="IH116" s="141"/>
      <c r="II116" s="141"/>
      <c r="IJ116" s="141"/>
      <c r="IK116" s="141"/>
      <c r="IL116" s="141"/>
      <c r="IM116" s="141"/>
      <c r="IN116" s="141"/>
      <c r="IO116" s="141"/>
      <c r="IP116" s="141"/>
      <c r="IQ116" s="141"/>
      <c r="IR116" s="141"/>
      <c r="IS116" s="141"/>
      <c r="IT116" s="141"/>
      <c r="IU116" s="141"/>
      <c r="IV116" s="141"/>
      <c r="IW116" s="141"/>
      <c r="IX116" s="141"/>
    </row>
    <row r="117" spans="1:258" ht="14.4">
      <c r="T117"/>
      <c r="U117"/>
    </row>
    <row r="118" spans="1:258" ht="14.4" hidden="1">
      <c r="T118"/>
      <c r="U118"/>
    </row>
    <row r="119" spans="1:258" ht="10.199999999999999" hidden="1">
      <c r="S119" s="141"/>
      <c r="T119" s="141"/>
      <c r="U119" s="141"/>
      <c r="V119" s="141"/>
      <c r="W119" s="141"/>
      <c r="X119" s="141"/>
      <c r="Y119" s="141"/>
      <c r="Z119" s="141"/>
      <c r="AA119" s="141"/>
      <c r="AB119" s="141"/>
      <c r="AC119" s="141"/>
      <c r="AD119" s="141"/>
      <c r="AE119" s="141"/>
      <c r="AF119" s="141"/>
      <c r="AG119" s="141"/>
      <c r="AH119" s="141"/>
      <c r="AI119" s="141"/>
      <c r="AJ119" s="141"/>
      <c r="AK119" s="141"/>
      <c r="AL119" s="141"/>
      <c r="AM119" s="141"/>
      <c r="AN119" s="141"/>
      <c r="AO119" s="141"/>
      <c r="AP119" s="141"/>
      <c r="AQ119" s="141"/>
      <c r="AR119" s="141"/>
      <c r="AS119" s="141"/>
      <c r="AT119" s="141"/>
      <c r="AU119" s="141"/>
      <c r="AV119" s="141"/>
      <c r="AW119" s="141"/>
      <c r="AX119" s="141"/>
      <c r="AY119" s="141"/>
      <c r="AZ119" s="141"/>
      <c r="BA119" s="141"/>
      <c r="BB119" s="141"/>
      <c r="BC119" s="141"/>
      <c r="BD119" s="141"/>
      <c r="BE119" s="141"/>
      <c r="BF119" s="141"/>
      <c r="BG119" s="141"/>
      <c r="BH119" s="141"/>
      <c r="BI119" s="141"/>
      <c r="BJ119" s="141"/>
      <c r="BK119" s="141"/>
      <c r="BL119" s="141"/>
      <c r="BM119" s="141"/>
      <c r="BN119" s="141"/>
      <c r="BO119" s="141"/>
      <c r="BP119" s="141"/>
      <c r="BQ119" s="141"/>
      <c r="BR119" s="141"/>
      <c r="BS119" s="141"/>
      <c r="BT119" s="141"/>
      <c r="BU119" s="141"/>
      <c r="BV119" s="141"/>
      <c r="BW119" s="141"/>
      <c r="BX119" s="141"/>
      <c r="BY119" s="141"/>
      <c r="BZ119" s="141"/>
      <c r="CA119" s="141"/>
      <c r="CB119" s="141"/>
      <c r="CC119" s="141"/>
      <c r="CD119" s="141"/>
      <c r="CE119" s="141"/>
      <c r="CF119" s="141"/>
      <c r="CG119" s="141"/>
      <c r="CH119" s="141"/>
      <c r="CI119" s="141"/>
      <c r="CJ119" s="141"/>
      <c r="CK119" s="141"/>
      <c r="CL119" s="141"/>
      <c r="CM119" s="141"/>
      <c r="CN119" s="141"/>
      <c r="CO119" s="141"/>
      <c r="CP119" s="141"/>
      <c r="CQ119" s="141"/>
      <c r="CR119" s="141"/>
      <c r="CS119" s="141"/>
      <c r="CT119" s="141"/>
    </row>
    <row r="120" spans="1:258" ht="10.199999999999999" hidden="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1"/>
      <c r="AZ120" s="141"/>
      <c r="BA120" s="141"/>
      <c r="BB120" s="141"/>
      <c r="BC120" s="141"/>
      <c r="BD120" s="141"/>
      <c r="BE120" s="141"/>
      <c r="BF120" s="141"/>
      <c r="BG120" s="141"/>
      <c r="BH120" s="141"/>
      <c r="BI120" s="141"/>
      <c r="BJ120" s="141"/>
      <c r="BK120" s="141"/>
      <c r="BL120" s="141"/>
      <c r="BM120" s="141"/>
      <c r="BN120" s="141"/>
      <c r="BO120" s="141"/>
      <c r="BP120" s="141"/>
      <c r="BQ120" s="141"/>
      <c r="BR120" s="141"/>
      <c r="BS120" s="141"/>
      <c r="BT120" s="141"/>
      <c r="BU120" s="141"/>
      <c r="BV120" s="141"/>
      <c r="BW120" s="141"/>
      <c r="BX120" s="141"/>
      <c r="BY120" s="141"/>
      <c r="BZ120" s="141"/>
      <c r="CA120" s="141"/>
      <c r="CB120" s="141"/>
      <c r="CC120" s="141"/>
      <c r="CD120" s="141"/>
      <c r="CE120" s="141"/>
      <c r="CF120" s="141"/>
      <c r="CG120" s="141"/>
      <c r="CH120" s="141"/>
      <c r="CI120" s="141"/>
      <c r="CJ120" s="141"/>
      <c r="CK120" s="141"/>
      <c r="CL120" s="141"/>
      <c r="CM120" s="141"/>
      <c r="CN120" s="141"/>
      <c r="CO120" s="141"/>
      <c r="CP120" s="141"/>
      <c r="CQ120" s="141"/>
      <c r="CR120" s="141"/>
      <c r="CS120" s="141"/>
      <c r="CT120" s="141"/>
    </row>
    <row r="121" spans="1:258" ht="10.199999999999999" hidden="1">
      <c r="S121" s="141"/>
      <c r="T121" s="141"/>
      <c r="U121" s="141"/>
      <c r="V121" s="141"/>
      <c r="W121" s="141"/>
      <c r="X121" s="141"/>
      <c r="Y121" s="141"/>
      <c r="Z121" s="141"/>
      <c r="AA121" s="141"/>
      <c r="AB121" s="141"/>
      <c r="AC121" s="141"/>
      <c r="AD121" s="141"/>
      <c r="AE121" s="141"/>
      <c r="AF121" s="141"/>
      <c r="AG121" s="141"/>
      <c r="AH121" s="141"/>
      <c r="AI121" s="141"/>
      <c r="AJ121" s="141"/>
      <c r="AK121" s="141"/>
      <c r="AL121" s="141"/>
      <c r="AM121" s="141"/>
      <c r="AN121" s="141"/>
      <c r="AO121" s="141"/>
      <c r="AP121" s="141"/>
      <c r="AQ121" s="141"/>
      <c r="AR121" s="141"/>
      <c r="AS121" s="141"/>
      <c r="AT121" s="141"/>
      <c r="AU121" s="141"/>
      <c r="AV121" s="141"/>
      <c r="AW121" s="141"/>
      <c r="AX121" s="141"/>
      <c r="AY121" s="141"/>
      <c r="AZ121" s="141"/>
      <c r="BA121" s="141"/>
      <c r="BB121" s="141"/>
      <c r="BC121" s="141"/>
      <c r="BD121" s="141"/>
      <c r="BE121" s="141"/>
      <c r="BF121" s="141"/>
      <c r="BG121" s="141"/>
      <c r="BH121" s="141"/>
      <c r="BI121" s="141"/>
      <c r="BJ121" s="141"/>
      <c r="BK121" s="141"/>
      <c r="BL121" s="141"/>
      <c r="BM121" s="141"/>
      <c r="BN121" s="141"/>
      <c r="BO121" s="141"/>
      <c r="BP121" s="141"/>
      <c r="BQ121" s="141"/>
      <c r="BR121" s="141"/>
      <c r="BS121" s="141"/>
      <c r="BT121" s="141"/>
      <c r="BU121" s="141"/>
      <c r="BV121" s="141"/>
      <c r="BW121" s="141"/>
      <c r="BX121" s="141"/>
      <c r="BY121" s="141"/>
      <c r="BZ121" s="141"/>
      <c r="CA121" s="141"/>
      <c r="CB121" s="141"/>
      <c r="CC121" s="141"/>
      <c r="CD121" s="141"/>
      <c r="CE121" s="141"/>
      <c r="CF121" s="141"/>
      <c r="CG121" s="141"/>
      <c r="CH121" s="141"/>
      <c r="CI121" s="141"/>
      <c r="CJ121" s="141"/>
      <c r="CK121" s="141"/>
      <c r="CL121" s="141"/>
      <c r="CM121" s="141"/>
      <c r="CN121" s="141"/>
      <c r="CO121" s="141"/>
      <c r="CP121" s="141"/>
      <c r="CQ121" s="141"/>
      <c r="CR121" s="141"/>
      <c r="CS121" s="141"/>
      <c r="CT121" s="141"/>
    </row>
    <row r="122" spans="1:258" ht="10.199999999999999" hidden="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1"/>
      <c r="AP122" s="141"/>
      <c r="AQ122" s="141"/>
      <c r="AR122" s="141"/>
      <c r="AS122" s="141"/>
      <c r="AT122" s="141"/>
      <c r="AU122" s="141"/>
      <c r="AV122" s="141"/>
      <c r="AW122" s="141"/>
      <c r="AX122" s="141"/>
      <c r="AY122" s="141"/>
      <c r="AZ122" s="141"/>
      <c r="BA122" s="141"/>
      <c r="BB122" s="141"/>
      <c r="BC122" s="141"/>
      <c r="BD122" s="141"/>
      <c r="BE122" s="141"/>
      <c r="BF122" s="141"/>
      <c r="BG122" s="141"/>
      <c r="BH122" s="141"/>
      <c r="BI122" s="141"/>
      <c r="BJ122" s="141"/>
      <c r="BK122" s="141"/>
      <c r="BL122" s="141"/>
      <c r="BM122" s="141"/>
      <c r="BN122" s="141"/>
      <c r="BO122" s="141"/>
      <c r="BP122" s="141"/>
      <c r="BQ122" s="141"/>
      <c r="BR122" s="141"/>
      <c r="BS122" s="141"/>
      <c r="BT122" s="141"/>
      <c r="BU122" s="141"/>
      <c r="BV122" s="141"/>
      <c r="BW122" s="141"/>
      <c r="BX122" s="141"/>
      <c r="BY122" s="141"/>
      <c r="BZ122" s="141"/>
      <c r="CA122" s="141"/>
      <c r="CB122" s="141"/>
      <c r="CC122" s="141"/>
      <c r="CD122" s="141"/>
      <c r="CE122" s="141"/>
      <c r="CF122" s="141"/>
      <c r="CG122" s="141"/>
      <c r="CH122" s="141"/>
      <c r="CI122" s="141"/>
      <c r="CJ122" s="141"/>
      <c r="CK122" s="141"/>
      <c r="CL122" s="141"/>
      <c r="CM122" s="141"/>
      <c r="CN122" s="141"/>
      <c r="CO122" s="141"/>
      <c r="CP122" s="141"/>
      <c r="CQ122" s="141"/>
      <c r="CR122" s="141"/>
      <c r="CS122" s="141"/>
      <c r="CT122" s="141"/>
    </row>
    <row r="123" spans="1:258" ht="10.199999999999999" hidden="1">
      <c r="S123" s="141"/>
      <c r="T123" s="141"/>
      <c r="U123" s="141"/>
      <c r="V123" s="141"/>
      <c r="W123" s="141"/>
      <c r="X123" s="141"/>
      <c r="Y123" s="141"/>
      <c r="Z123" s="141"/>
      <c r="AA123" s="141"/>
      <c r="AB123" s="141"/>
      <c r="AC123" s="141"/>
      <c r="AD123" s="141"/>
      <c r="AE123" s="141"/>
      <c r="AF123" s="141"/>
      <c r="AG123" s="141"/>
      <c r="AH123" s="141"/>
      <c r="AI123" s="141"/>
      <c r="AJ123" s="141"/>
      <c r="AK123" s="141"/>
      <c r="AL123" s="141"/>
      <c r="AM123" s="141"/>
      <c r="AN123" s="141"/>
      <c r="AO123" s="141"/>
      <c r="AP123" s="141"/>
      <c r="AQ123" s="141"/>
      <c r="AR123" s="141"/>
      <c r="AS123" s="141"/>
      <c r="AT123" s="141"/>
      <c r="AU123" s="141"/>
      <c r="AV123" s="141"/>
      <c r="AW123" s="141"/>
      <c r="AX123" s="141"/>
      <c r="AY123" s="141"/>
      <c r="AZ123" s="141"/>
      <c r="BA123" s="141"/>
      <c r="BB123" s="141"/>
      <c r="BC123" s="141"/>
      <c r="BD123" s="141"/>
      <c r="BE123" s="141"/>
      <c r="BF123" s="141"/>
      <c r="BG123" s="141"/>
      <c r="BH123" s="141"/>
      <c r="BI123" s="141"/>
      <c r="BJ123" s="141"/>
      <c r="BK123" s="141"/>
      <c r="BL123" s="141"/>
      <c r="BM123" s="141"/>
      <c r="BN123" s="141"/>
      <c r="BO123" s="141"/>
      <c r="BP123" s="141"/>
      <c r="BQ123" s="141"/>
      <c r="BR123" s="141"/>
      <c r="BS123" s="141"/>
      <c r="BT123" s="141"/>
      <c r="BU123" s="141"/>
      <c r="BV123" s="141"/>
      <c r="BW123" s="141"/>
      <c r="BX123" s="141"/>
      <c r="BY123" s="141"/>
      <c r="BZ123" s="141"/>
      <c r="CA123" s="141"/>
      <c r="CB123" s="141"/>
      <c r="CC123" s="141"/>
      <c r="CD123" s="141"/>
      <c r="CE123" s="141"/>
      <c r="CF123" s="141"/>
      <c r="CG123" s="141"/>
      <c r="CH123" s="141"/>
      <c r="CI123" s="141"/>
      <c r="CJ123" s="141"/>
      <c r="CK123" s="141"/>
      <c r="CL123" s="141"/>
      <c r="CM123" s="141"/>
      <c r="CN123" s="141"/>
      <c r="CO123" s="141"/>
      <c r="CP123" s="141"/>
      <c r="CQ123" s="141"/>
      <c r="CR123" s="141"/>
      <c r="CS123" s="141"/>
      <c r="CT123" s="141"/>
    </row>
    <row r="124" spans="1:258" ht="10.199999999999999" hidden="1">
      <c r="S124" s="141"/>
      <c r="T124" s="141"/>
      <c r="U124" s="141"/>
      <c r="V124" s="141"/>
      <c r="W124" s="141"/>
      <c r="X124" s="141"/>
      <c r="Y124" s="141"/>
      <c r="Z124" s="141"/>
      <c r="AA124" s="141"/>
      <c r="AB124" s="141"/>
      <c r="AC124" s="141"/>
      <c r="AD124" s="141"/>
      <c r="AE124" s="141"/>
      <c r="AF124" s="141"/>
      <c r="AG124" s="141"/>
      <c r="AH124" s="141"/>
      <c r="AI124" s="141"/>
      <c r="AJ124" s="141"/>
      <c r="AK124" s="141"/>
      <c r="AL124" s="141"/>
      <c r="AM124" s="141"/>
      <c r="AN124" s="141"/>
      <c r="AO124" s="141"/>
      <c r="AP124" s="141"/>
      <c r="AQ124" s="141"/>
      <c r="AR124" s="141"/>
      <c r="AS124" s="141"/>
      <c r="AT124" s="141"/>
      <c r="AU124" s="141"/>
      <c r="AV124" s="141"/>
      <c r="AW124" s="141"/>
      <c r="AX124" s="141"/>
      <c r="AY124" s="141"/>
      <c r="AZ124" s="141"/>
      <c r="BA124" s="141"/>
      <c r="BB124" s="141"/>
      <c r="BC124" s="141"/>
      <c r="BD124" s="141"/>
      <c r="BE124" s="141"/>
      <c r="BF124" s="141"/>
      <c r="BG124" s="141"/>
      <c r="BH124" s="141"/>
      <c r="BI124" s="141"/>
      <c r="BJ124" s="141"/>
      <c r="BK124" s="141"/>
      <c r="BL124" s="141"/>
      <c r="BM124" s="141"/>
      <c r="BN124" s="141"/>
      <c r="BO124" s="141"/>
      <c r="BP124" s="141"/>
      <c r="BQ124" s="141"/>
      <c r="BR124" s="141"/>
      <c r="BS124" s="141"/>
      <c r="BT124" s="141"/>
      <c r="BU124" s="141"/>
      <c r="BV124" s="141"/>
      <c r="BW124" s="141"/>
      <c r="BX124" s="141"/>
      <c r="BY124" s="141"/>
      <c r="BZ124" s="141"/>
      <c r="CA124" s="141"/>
      <c r="CB124" s="141"/>
      <c r="CC124" s="141"/>
      <c r="CD124" s="141"/>
      <c r="CE124" s="141"/>
      <c r="CF124" s="141"/>
      <c r="CG124" s="141"/>
      <c r="CH124" s="141"/>
      <c r="CI124" s="141"/>
      <c r="CJ124" s="141"/>
      <c r="CK124" s="141"/>
      <c r="CL124" s="141"/>
      <c r="CM124" s="141"/>
      <c r="CN124" s="141"/>
      <c r="CO124" s="141"/>
      <c r="CP124" s="141"/>
      <c r="CQ124" s="141"/>
      <c r="CR124" s="141"/>
      <c r="CS124" s="141"/>
      <c r="CT124" s="141"/>
    </row>
    <row r="125" spans="1:258" ht="10.199999999999999" hidden="1">
      <c r="S125" s="141"/>
      <c r="T125" s="141"/>
      <c r="U125" s="141"/>
      <c r="V125" s="141"/>
      <c r="W125" s="141"/>
      <c r="X125" s="141"/>
      <c r="Y125" s="141"/>
      <c r="Z125" s="141"/>
      <c r="AA125" s="141"/>
      <c r="AB125" s="141"/>
      <c r="AC125" s="141"/>
      <c r="AD125" s="141"/>
      <c r="AE125" s="141"/>
      <c r="AF125" s="141"/>
      <c r="AG125" s="141"/>
      <c r="AH125" s="141"/>
      <c r="AI125" s="141"/>
      <c r="AJ125" s="141"/>
      <c r="AK125" s="141"/>
      <c r="AL125" s="141"/>
      <c r="AM125" s="141"/>
      <c r="AN125" s="141"/>
      <c r="AO125" s="141"/>
      <c r="AP125" s="141"/>
      <c r="AQ125" s="141"/>
      <c r="AR125" s="141"/>
      <c r="AS125" s="141"/>
      <c r="AT125" s="141"/>
      <c r="AU125" s="141"/>
      <c r="AV125" s="141"/>
      <c r="AW125" s="141"/>
      <c r="AX125" s="141"/>
      <c r="AY125" s="141"/>
      <c r="AZ125" s="141"/>
      <c r="BA125" s="141"/>
      <c r="BB125" s="141"/>
      <c r="BC125" s="141"/>
      <c r="BD125" s="141"/>
      <c r="BE125" s="141"/>
      <c r="BF125" s="141"/>
      <c r="BG125" s="141"/>
      <c r="BH125" s="141"/>
      <c r="BI125" s="141"/>
      <c r="BJ125" s="141"/>
      <c r="BK125" s="141"/>
      <c r="BL125" s="141"/>
      <c r="BM125" s="141"/>
      <c r="BN125" s="141"/>
      <c r="BO125" s="141"/>
      <c r="BP125" s="141"/>
      <c r="BQ125" s="141"/>
      <c r="BR125" s="141"/>
      <c r="BS125" s="141"/>
      <c r="BT125" s="141"/>
      <c r="BU125" s="141"/>
      <c r="BV125" s="141"/>
      <c r="BW125" s="141"/>
      <c r="BX125" s="141"/>
      <c r="BY125" s="141"/>
      <c r="BZ125" s="141"/>
      <c r="CA125" s="141"/>
      <c r="CB125" s="141"/>
      <c r="CC125" s="141"/>
      <c r="CD125" s="141"/>
      <c r="CE125" s="141"/>
      <c r="CF125" s="141"/>
      <c r="CG125" s="141"/>
      <c r="CH125" s="141"/>
      <c r="CI125" s="141"/>
      <c r="CJ125" s="141"/>
      <c r="CK125" s="141"/>
      <c r="CL125" s="141"/>
      <c r="CM125" s="141"/>
      <c r="CN125" s="141"/>
      <c r="CO125" s="141"/>
      <c r="CP125" s="141"/>
      <c r="CQ125" s="141"/>
      <c r="CR125" s="141"/>
      <c r="CS125" s="141"/>
      <c r="CT125" s="141"/>
    </row>
    <row r="126" spans="1:258" ht="10.199999999999999" hidden="1">
      <c r="S126" s="141"/>
      <c r="T126" s="141"/>
      <c r="U126" s="141"/>
      <c r="V126" s="141"/>
      <c r="W126" s="141"/>
      <c r="X126" s="141"/>
      <c r="Y126" s="141"/>
      <c r="Z126" s="141"/>
      <c r="AA126" s="141"/>
      <c r="AB126" s="141"/>
      <c r="AC126" s="141"/>
      <c r="AD126" s="141"/>
      <c r="AE126" s="141"/>
      <c r="AF126" s="141"/>
      <c r="AG126" s="141"/>
      <c r="AH126" s="141"/>
      <c r="AI126" s="141"/>
      <c r="AJ126" s="141"/>
      <c r="AK126" s="141"/>
      <c r="AL126" s="141"/>
      <c r="AM126" s="141"/>
      <c r="AN126" s="141"/>
      <c r="AO126" s="141"/>
      <c r="AP126" s="141"/>
      <c r="AQ126" s="141"/>
      <c r="AR126" s="141"/>
      <c r="AS126" s="141"/>
      <c r="AT126" s="141"/>
      <c r="AU126" s="141"/>
      <c r="AV126" s="141"/>
      <c r="AW126" s="141"/>
      <c r="AX126" s="141"/>
      <c r="AY126" s="141"/>
      <c r="AZ126" s="141"/>
      <c r="BA126" s="141"/>
      <c r="BB126" s="141"/>
      <c r="BC126" s="141"/>
      <c r="BD126" s="141"/>
      <c r="BE126" s="141"/>
      <c r="BF126" s="141"/>
      <c r="BG126" s="141"/>
      <c r="BH126" s="141"/>
      <c r="BI126" s="141"/>
      <c r="BJ126" s="141"/>
      <c r="BK126" s="141"/>
      <c r="BL126" s="141"/>
      <c r="BM126" s="141"/>
      <c r="BN126" s="141"/>
      <c r="BO126" s="141"/>
      <c r="BP126" s="141"/>
      <c r="BQ126" s="141"/>
      <c r="BR126" s="141"/>
      <c r="BS126" s="141"/>
      <c r="BT126" s="141"/>
      <c r="BU126" s="141"/>
      <c r="BV126" s="141"/>
      <c r="BW126" s="141"/>
      <c r="BX126" s="141"/>
      <c r="BY126" s="141"/>
      <c r="BZ126" s="141"/>
      <c r="CA126" s="141"/>
      <c r="CB126" s="141"/>
      <c r="CC126" s="141"/>
      <c r="CD126" s="141"/>
      <c r="CE126" s="141"/>
      <c r="CF126" s="141"/>
      <c r="CG126" s="141"/>
      <c r="CH126" s="141"/>
      <c r="CI126" s="141"/>
      <c r="CJ126" s="141"/>
      <c r="CK126" s="141"/>
      <c r="CL126" s="141"/>
      <c r="CM126" s="141"/>
      <c r="CN126" s="141"/>
      <c r="CO126" s="141"/>
      <c r="CP126" s="141"/>
      <c r="CQ126" s="141"/>
      <c r="CR126" s="141"/>
      <c r="CS126" s="141"/>
      <c r="CT126" s="141"/>
    </row>
    <row r="127" spans="1:258" ht="10.199999999999999" hidden="1">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141"/>
      <c r="AV127" s="141"/>
      <c r="AW127" s="141"/>
      <c r="AX127" s="141"/>
      <c r="AY127" s="141"/>
      <c r="AZ127" s="141"/>
      <c r="BA127" s="141"/>
      <c r="BB127" s="141"/>
      <c r="BC127" s="141"/>
      <c r="BD127" s="141"/>
      <c r="BE127" s="141"/>
      <c r="BF127" s="141"/>
      <c r="BG127" s="141"/>
      <c r="BH127" s="141"/>
      <c r="BI127" s="141"/>
      <c r="BJ127" s="141"/>
      <c r="BK127" s="141"/>
      <c r="BL127" s="141"/>
      <c r="BM127" s="141"/>
      <c r="BN127" s="141"/>
      <c r="BO127" s="141"/>
      <c r="BP127" s="141"/>
      <c r="BQ127" s="141"/>
      <c r="BR127" s="141"/>
      <c r="BS127" s="141"/>
      <c r="BT127" s="141"/>
      <c r="BU127" s="141"/>
      <c r="BV127" s="141"/>
      <c r="BW127" s="141"/>
      <c r="BX127" s="141"/>
      <c r="BY127" s="141"/>
      <c r="BZ127" s="141"/>
      <c r="CA127" s="141"/>
      <c r="CB127" s="141"/>
      <c r="CC127" s="141"/>
      <c r="CD127" s="141"/>
      <c r="CE127" s="141"/>
      <c r="CF127" s="141"/>
      <c r="CG127" s="141"/>
      <c r="CH127" s="141"/>
      <c r="CI127" s="141"/>
      <c r="CJ127" s="141"/>
      <c r="CK127" s="141"/>
      <c r="CL127" s="141"/>
      <c r="CM127" s="141"/>
      <c r="CN127" s="141"/>
      <c r="CO127" s="141"/>
      <c r="CP127" s="141"/>
      <c r="CQ127" s="141"/>
      <c r="CR127" s="141"/>
      <c r="CS127" s="141"/>
      <c r="CT127" s="141"/>
    </row>
    <row r="128" spans="1:258" ht="10.199999999999999" hidden="1">
      <c r="S128" s="141"/>
      <c r="T128" s="141"/>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c r="AP128" s="141"/>
      <c r="AQ128" s="141"/>
      <c r="AR128" s="141"/>
      <c r="AS128" s="141"/>
      <c r="AT128" s="141"/>
      <c r="AU128" s="141"/>
      <c r="AV128" s="141"/>
      <c r="AW128" s="141"/>
      <c r="AX128" s="141"/>
      <c r="AY128" s="141"/>
      <c r="AZ128" s="141"/>
      <c r="BA128" s="141"/>
      <c r="BB128" s="141"/>
      <c r="BC128" s="141"/>
      <c r="BD128" s="141"/>
      <c r="BE128" s="141"/>
      <c r="BF128" s="141"/>
      <c r="BG128" s="141"/>
      <c r="BH128" s="141"/>
      <c r="BI128" s="141"/>
      <c r="BJ128" s="141"/>
      <c r="BK128" s="141"/>
      <c r="BL128" s="141"/>
      <c r="BM128" s="141"/>
      <c r="BN128" s="141"/>
      <c r="BO128" s="141"/>
      <c r="BP128" s="141"/>
      <c r="BQ128" s="141"/>
      <c r="BR128" s="141"/>
      <c r="BS128" s="141"/>
      <c r="BT128" s="141"/>
      <c r="BU128" s="141"/>
      <c r="BV128" s="141"/>
      <c r="BW128" s="141"/>
      <c r="BX128" s="141"/>
      <c r="BY128" s="141"/>
      <c r="BZ128" s="141"/>
      <c r="CA128" s="141"/>
      <c r="CB128" s="141"/>
      <c r="CC128" s="141"/>
      <c r="CD128" s="141"/>
      <c r="CE128" s="141"/>
      <c r="CF128" s="141"/>
      <c r="CG128" s="141"/>
      <c r="CH128" s="141"/>
      <c r="CI128" s="141"/>
      <c r="CJ128" s="141"/>
      <c r="CK128" s="141"/>
      <c r="CL128" s="141"/>
      <c r="CM128" s="141"/>
      <c r="CN128" s="141"/>
      <c r="CO128" s="141"/>
      <c r="CP128" s="141"/>
      <c r="CQ128" s="141"/>
      <c r="CR128" s="141"/>
      <c r="CS128" s="141"/>
      <c r="CT128" s="141"/>
    </row>
    <row r="129" spans="19:98" ht="10.199999999999999" hidden="1">
      <c r="S129" s="141"/>
      <c r="T129" s="141"/>
      <c r="U129" s="141"/>
      <c r="V129" s="141"/>
      <c r="W129" s="141"/>
      <c r="X129" s="141"/>
      <c r="Y129" s="141"/>
      <c r="Z129" s="141"/>
      <c r="AA129" s="141"/>
      <c r="AB129" s="141"/>
      <c r="AC129" s="141"/>
      <c r="AD129" s="141"/>
      <c r="AE129" s="141"/>
      <c r="AF129" s="141"/>
      <c r="AG129" s="141"/>
      <c r="AH129" s="141"/>
      <c r="AI129" s="141"/>
      <c r="AJ129" s="141"/>
      <c r="AK129" s="141"/>
      <c r="AL129" s="141"/>
      <c r="AM129" s="141"/>
      <c r="AN129" s="141"/>
      <c r="AO129" s="141"/>
      <c r="AP129" s="141"/>
      <c r="AQ129" s="141"/>
      <c r="AR129" s="141"/>
      <c r="AS129" s="141"/>
      <c r="AT129" s="141"/>
      <c r="AU129" s="141"/>
      <c r="AV129" s="141"/>
      <c r="AW129" s="141"/>
      <c r="AX129" s="141"/>
      <c r="AY129" s="141"/>
      <c r="AZ129" s="141"/>
      <c r="BA129" s="141"/>
      <c r="BB129" s="141"/>
      <c r="BC129" s="141"/>
      <c r="BD129" s="141"/>
      <c r="BE129" s="141"/>
      <c r="BF129" s="141"/>
      <c r="BG129" s="141"/>
      <c r="BH129" s="141"/>
      <c r="BI129" s="141"/>
      <c r="BJ129" s="141"/>
      <c r="BK129" s="141"/>
      <c r="BL129" s="141"/>
      <c r="BM129" s="141"/>
      <c r="BN129" s="141"/>
      <c r="BO129" s="141"/>
      <c r="BP129" s="141"/>
      <c r="BQ129" s="141"/>
      <c r="BR129" s="141"/>
      <c r="BS129" s="141"/>
      <c r="BT129" s="141"/>
      <c r="BU129" s="141"/>
      <c r="BV129" s="141"/>
      <c r="BW129" s="141"/>
      <c r="BX129" s="141"/>
      <c r="BY129" s="141"/>
      <c r="BZ129" s="141"/>
      <c r="CA129" s="141"/>
      <c r="CB129" s="141"/>
      <c r="CC129" s="141"/>
      <c r="CD129" s="141"/>
      <c r="CE129" s="141"/>
      <c r="CF129" s="141"/>
      <c r="CG129" s="141"/>
      <c r="CH129" s="141"/>
      <c r="CI129" s="141"/>
      <c r="CJ129" s="141"/>
      <c r="CK129" s="141"/>
      <c r="CL129" s="141"/>
      <c r="CM129" s="141"/>
      <c r="CN129" s="141"/>
      <c r="CO129" s="141"/>
      <c r="CP129" s="141"/>
      <c r="CQ129" s="141"/>
      <c r="CR129" s="141"/>
      <c r="CS129" s="141"/>
      <c r="CT129" s="141"/>
    </row>
    <row r="130" spans="19:98" ht="10.199999999999999" hidden="1">
      <c r="S130" s="141"/>
      <c r="T130" s="141"/>
      <c r="U130" s="141"/>
      <c r="V130" s="141"/>
      <c r="W130" s="141"/>
      <c r="X130" s="141"/>
      <c r="Y130" s="141"/>
      <c r="Z130" s="141"/>
      <c r="AA130" s="141"/>
      <c r="AB130" s="141"/>
      <c r="AC130" s="141"/>
      <c r="AD130" s="141"/>
      <c r="AE130" s="141"/>
      <c r="AF130" s="141"/>
      <c r="AG130" s="141"/>
      <c r="AH130" s="141"/>
      <c r="AI130" s="141"/>
      <c r="AJ130" s="141"/>
      <c r="AK130" s="141"/>
      <c r="AL130" s="141"/>
      <c r="AM130" s="141"/>
      <c r="AN130" s="141"/>
      <c r="AO130" s="141"/>
      <c r="AP130" s="141"/>
      <c r="AQ130" s="141"/>
      <c r="AR130" s="141"/>
      <c r="AS130" s="141"/>
      <c r="AT130" s="141"/>
      <c r="AU130" s="141"/>
      <c r="AV130" s="141"/>
      <c r="AW130" s="141"/>
      <c r="AX130" s="141"/>
      <c r="AY130" s="141"/>
      <c r="AZ130" s="141"/>
      <c r="BA130" s="141"/>
      <c r="BB130" s="141"/>
      <c r="BC130" s="141"/>
      <c r="BD130" s="141"/>
      <c r="BE130" s="141"/>
      <c r="BF130" s="141"/>
      <c r="BG130" s="141"/>
      <c r="BH130" s="141"/>
      <c r="BI130" s="141"/>
      <c r="BJ130" s="141"/>
      <c r="BK130" s="141"/>
      <c r="BL130" s="141"/>
      <c r="BM130" s="141"/>
      <c r="BN130" s="141"/>
      <c r="BO130" s="141"/>
      <c r="BP130" s="141"/>
      <c r="BQ130" s="141"/>
      <c r="BR130" s="141"/>
      <c r="BS130" s="141"/>
      <c r="BT130" s="141"/>
      <c r="BU130" s="141"/>
      <c r="BV130" s="141"/>
      <c r="BW130" s="141"/>
      <c r="BX130" s="141"/>
      <c r="BY130" s="141"/>
      <c r="BZ130" s="141"/>
      <c r="CA130" s="141"/>
      <c r="CB130" s="141"/>
      <c r="CC130" s="141"/>
      <c r="CD130" s="141"/>
      <c r="CE130" s="141"/>
      <c r="CF130" s="141"/>
      <c r="CG130" s="141"/>
      <c r="CH130" s="141"/>
      <c r="CI130" s="141"/>
      <c r="CJ130" s="141"/>
      <c r="CK130" s="141"/>
      <c r="CL130" s="141"/>
      <c r="CM130" s="141"/>
      <c r="CN130" s="141"/>
      <c r="CO130" s="141"/>
      <c r="CP130" s="141"/>
      <c r="CQ130" s="141"/>
      <c r="CR130" s="141"/>
      <c r="CS130" s="141"/>
      <c r="CT130" s="141"/>
    </row>
    <row r="131" spans="19:98" ht="10.199999999999999" hidden="1">
      <c r="S131" s="141"/>
      <c r="T131" s="141"/>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1"/>
      <c r="AZ131" s="141"/>
      <c r="BA131" s="141"/>
      <c r="BB131" s="141"/>
      <c r="BC131" s="141"/>
      <c r="BD131" s="141"/>
      <c r="BE131" s="141"/>
      <c r="BF131" s="141"/>
      <c r="BG131" s="141"/>
      <c r="BH131" s="141"/>
      <c r="BI131" s="141"/>
      <c r="BJ131" s="141"/>
      <c r="BK131" s="141"/>
      <c r="BL131" s="141"/>
      <c r="BM131" s="141"/>
      <c r="BN131" s="141"/>
      <c r="BO131" s="141"/>
      <c r="BP131" s="141"/>
      <c r="BQ131" s="141"/>
      <c r="BR131" s="141"/>
      <c r="BS131" s="141"/>
      <c r="BT131" s="141"/>
      <c r="BU131" s="141"/>
      <c r="BV131" s="141"/>
      <c r="BW131" s="141"/>
      <c r="BX131" s="141"/>
      <c r="BY131" s="141"/>
      <c r="BZ131" s="141"/>
      <c r="CA131" s="141"/>
      <c r="CB131" s="141"/>
      <c r="CC131" s="141"/>
      <c r="CD131" s="141"/>
      <c r="CE131" s="141"/>
      <c r="CF131" s="141"/>
      <c r="CG131" s="141"/>
      <c r="CH131" s="141"/>
      <c r="CI131" s="141"/>
      <c r="CJ131" s="141"/>
      <c r="CK131" s="141"/>
      <c r="CL131" s="141"/>
      <c r="CM131" s="141"/>
      <c r="CN131" s="141"/>
      <c r="CO131" s="141"/>
      <c r="CP131" s="141"/>
      <c r="CQ131" s="141"/>
      <c r="CR131" s="141"/>
      <c r="CS131" s="141"/>
      <c r="CT131" s="141"/>
    </row>
    <row r="132" spans="19:98" ht="10.199999999999999" hidden="1">
      <c r="S132" s="141"/>
      <c r="T132" s="141"/>
      <c r="U132" s="141"/>
      <c r="V132" s="141"/>
      <c r="W132" s="141"/>
      <c r="X132" s="141"/>
      <c r="Y132" s="141"/>
      <c r="Z132" s="141"/>
      <c r="AA132" s="141"/>
      <c r="AB132" s="141"/>
      <c r="AC132" s="141"/>
      <c r="AD132" s="141"/>
      <c r="AE132" s="141"/>
      <c r="AF132" s="141"/>
      <c r="AG132" s="141"/>
      <c r="AH132" s="141"/>
      <c r="AI132" s="141"/>
      <c r="AJ132" s="141"/>
      <c r="AK132" s="141"/>
      <c r="AL132" s="141"/>
      <c r="AM132" s="141"/>
      <c r="AN132" s="141"/>
      <c r="AO132" s="141"/>
      <c r="AP132" s="141"/>
      <c r="AQ132" s="141"/>
      <c r="AR132" s="141"/>
      <c r="AS132" s="141"/>
      <c r="AT132" s="141"/>
      <c r="AU132" s="141"/>
      <c r="AV132" s="141"/>
      <c r="AW132" s="141"/>
      <c r="AX132" s="141"/>
      <c r="AY132" s="141"/>
      <c r="AZ132" s="141"/>
      <c r="BA132" s="141"/>
      <c r="BB132" s="141"/>
      <c r="BC132" s="141"/>
      <c r="BD132" s="141"/>
      <c r="BE132" s="141"/>
      <c r="BF132" s="141"/>
      <c r="BG132" s="141"/>
      <c r="BH132" s="141"/>
      <c r="BI132" s="141"/>
      <c r="BJ132" s="141"/>
      <c r="BK132" s="141"/>
      <c r="BL132" s="141"/>
      <c r="BM132" s="141"/>
      <c r="BN132" s="141"/>
      <c r="BO132" s="141"/>
      <c r="BP132" s="141"/>
      <c r="BQ132" s="141"/>
      <c r="BR132" s="141"/>
      <c r="BS132" s="141"/>
      <c r="BT132" s="141"/>
      <c r="BU132" s="141"/>
      <c r="BV132" s="141"/>
      <c r="BW132" s="141"/>
      <c r="BX132" s="141"/>
      <c r="BY132" s="141"/>
      <c r="BZ132" s="141"/>
      <c r="CA132" s="141"/>
      <c r="CB132" s="141"/>
      <c r="CC132" s="141"/>
      <c r="CD132" s="141"/>
      <c r="CE132" s="141"/>
      <c r="CF132" s="141"/>
      <c r="CG132" s="141"/>
      <c r="CH132" s="141"/>
      <c r="CI132" s="141"/>
      <c r="CJ132" s="141"/>
      <c r="CK132" s="141"/>
      <c r="CL132" s="141"/>
      <c r="CM132" s="141"/>
      <c r="CN132" s="141"/>
      <c r="CO132" s="141"/>
      <c r="CP132" s="141"/>
      <c r="CQ132" s="141"/>
      <c r="CR132" s="141"/>
      <c r="CS132" s="141"/>
      <c r="CT132" s="141"/>
    </row>
    <row r="133" spans="19:98" ht="10.199999999999999" hidden="1">
      <c r="S133" s="141"/>
      <c r="T133" s="141"/>
      <c r="U133" s="141"/>
      <c r="V133" s="141"/>
      <c r="W133" s="141"/>
      <c r="X133" s="141"/>
      <c r="Y133" s="141"/>
      <c r="Z133" s="141"/>
      <c r="AA133" s="141"/>
      <c r="AB133" s="141"/>
      <c r="AC133" s="141"/>
      <c r="AD133" s="141"/>
      <c r="AE133" s="141"/>
      <c r="AF133" s="141"/>
      <c r="AG133" s="141"/>
      <c r="AH133" s="141"/>
      <c r="AI133" s="141"/>
      <c r="AJ133" s="141"/>
      <c r="AK133" s="141"/>
      <c r="AL133" s="141"/>
      <c r="AM133" s="141"/>
      <c r="AN133" s="141"/>
      <c r="AO133" s="141"/>
      <c r="AP133" s="141"/>
      <c r="AQ133" s="141"/>
      <c r="AR133" s="141"/>
      <c r="AS133" s="141"/>
      <c r="AT133" s="141"/>
      <c r="AU133" s="141"/>
      <c r="AV133" s="141"/>
      <c r="AW133" s="141"/>
      <c r="AX133" s="141"/>
      <c r="AY133" s="141"/>
      <c r="AZ133" s="141"/>
      <c r="BA133" s="141"/>
      <c r="BB133" s="141"/>
      <c r="BC133" s="141"/>
      <c r="BD133" s="141"/>
      <c r="BE133" s="141"/>
      <c r="BF133" s="141"/>
      <c r="BG133" s="141"/>
      <c r="BH133" s="141"/>
      <c r="BI133" s="141"/>
      <c r="BJ133" s="141"/>
      <c r="BK133" s="141"/>
      <c r="BL133" s="141"/>
      <c r="BM133" s="141"/>
      <c r="BN133" s="141"/>
      <c r="BO133" s="141"/>
      <c r="BP133" s="141"/>
      <c r="BQ133" s="141"/>
      <c r="BR133" s="141"/>
      <c r="BS133" s="141"/>
      <c r="BT133" s="141"/>
      <c r="BU133" s="141"/>
      <c r="BV133" s="141"/>
      <c r="BW133" s="141"/>
      <c r="BX133" s="141"/>
      <c r="BY133" s="141"/>
      <c r="BZ133" s="141"/>
      <c r="CA133" s="141"/>
      <c r="CB133" s="141"/>
      <c r="CC133" s="141"/>
      <c r="CD133" s="141"/>
      <c r="CE133" s="141"/>
      <c r="CF133" s="141"/>
      <c r="CG133" s="141"/>
      <c r="CH133" s="141"/>
      <c r="CI133" s="141"/>
      <c r="CJ133" s="141"/>
      <c r="CK133" s="141"/>
      <c r="CL133" s="141"/>
      <c r="CM133" s="141"/>
      <c r="CN133" s="141"/>
      <c r="CO133" s="141"/>
      <c r="CP133" s="141"/>
      <c r="CQ133" s="141"/>
      <c r="CR133" s="141"/>
      <c r="CS133" s="141"/>
      <c r="CT133" s="141"/>
    </row>
    <row r="134" spans="19:98" ht="10.199999999999999" hidden="1">
      <c r="S134" s="141"/>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1"/>
      <c r="BA134" s="141"/>
      <c r="BB134" s="141"/>
      <c r="BC134" s="141"/>
      <c r="BD134" s="141"/>
      <c r="BE134" s="141"/>
      <c r="BF134" s="141"/>
      <c r="BG134" s="141"/>
      <c r="BH134" s="141"/>
      <c r="BI134" s="141"/>
      <c r="BJ134" s="141"/>
      <c r="BK134" s="141"/>
      <c r="BL134" s="141"/>
      <c r="BM134" s="141"/>
      <c r="BN134" s="141"/>
      <c r="BO134" s="141"/>
      <c r="BP134" s="141"/>
      <c r="BQ134" s="141"/>
      <c r="BR134" s="141"/>
      <c r="BS134" s="141"/>
      <c r="BT134" s="141"/>
      <c r="BU134" s="141"/>
      <c r="BV134" s="141"/>
      <c r="BW134" s="141"/>
      <c r="BX134" s="141"/>
      <c r="BY134" s="141"/>
      <c r="BZ134" s="141"/>
      <c r="CA134" s="141"/>
      <c r="CB134" s="141"/>
      <c r="CC134" s="141"/>
      <c r="CD134" s="141"/>
      <c r="CE134" s="141"/>
      <c r="CF134" s="141"/>
      <c r="CG134" s="141"/>
      <c r="CH134" s="141"/>
      <c r="CI134" s="141"/>
      <c r="CJ134" s="141"/>
      <c r="CK134" s="141"/>
      <c r="CL134" s="141"/>
      <c r="CM134" s="141"/>
      <c r="CN134" s="141"/>
      <c r="CO134" s="141"/>
      <c r="CP134" s="141"/>
      <c r="CQ134" s="141"/>
      <c r="CR134" s="141"/>
      <c r="CS134" s="141"/>
      <c r="CT134" s="141"/>
    </row>
    <row r="135" spans="19:98" ht="10.199999999999999" hidden="1">
      <c r="S135" s="141"/>
      <c r="T135" s="141"/>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41"/>
      <c r="AV135" s="141"/>
      <c r="AW135" s="141"/>
      <c r="AX135" s="141"/>
      <c r="AY135" s="141"/>
      <c r="AZ135" s="141"/>
      <c r="BA135" s="141"/>
      <c r="BB135" s="141"/>
      <c r="BC135" s="141"/>
      <c r="BD135" s="141"/>
      <c r="BE135" s="141"/>
      <c r="BF135" s="141"/>
      <c r="BG135" s="141"/>
      <c r="BH135" s="141"/>
      <c r="BI135" s="141"/>
      <c r="BJ135" s="141"/>
      <c r="BK135" s="141"/>
      <c r="BL135" s="141"/>
      <c r="BM135" s="141"/>
      <c r="BN135" s="141"/>
      <c r="BO135" s="141"/>
      <c r="BP135" s="141"/>
      <c r="BQ135" s="141"/>
      <c r="BR135" s="141"/>
      <c r="BS135" s="141"/>
      <c r="BT135" s="141"/>
      <c r="BU135" s="141"/>
      <c r="BV135" s="141"/>
      <c r="BW135" s="141"/>
      <c r="BX135" s="141"/>
      <c r="BY135" s="141"/>
      <c r="BZ135" s="141"/>
      <c r="CA135" s="141"/>
      <c r="CB135" s="141"/>
      <c r="CC135" s="141"/>
      <c r="CD135" s="141"/>
      <c r="CE135" s="141"/>
      <c r="CF135" s="141"/>
      <c r="CG135" s="141"/>
      <c r="CH135" s="141"/>
      <c r="CI135" s="141"/>
      <c r="CJ135" s="141"/>
      <c r="CK135" s="141"/>
      <c r="CL135" s="141"/>
      <c r="CM135" s="141"/>
      <c r="CN135" s="141"/>
      <c r="CO135" s="141"/>
      <c r="CP135" s="141"/>
      <c r="CQ135" s="141"/>
      <c r="CR135" s="141"/>
      <c r="CS135" s="141"/>
      <c r="CT135" s="141"/>
    </row>
    <row r="136" spans="19:98" ht="10.199999999999999" hidden="1">
      <c r="S136" s="141"/>
      <c r="T136" s="141"/>
      <c r="U136" s="141"/>
      <c r="V136" s="141"/>
      <c r="W136" s="141"/>
      <c r="X136" s="141"/>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1"/>
      <c r="AT136" s="141"/>
      <c r="AU136" s="141"/>
      <c r="AV136" s="141"/>
      <c r="AW136" s="141"/>
      <c r="AX136" s="141"/>
      <c r="AY136" s="141"/>
      <c r="AZ136" s="141"/>
      <c r="BA136" s="141"/>
      <c r="BB136" s="141"/>
      <c r="BC136" s="141"/>
      <c r="BD136" s="141"/>
      <c r="BE136" s="141"/>
      <c r="BF136" s="141"/>
      <c r="BG136" s="141"/>
      <c r="BH136" s="141"/>
      <c r="BI136" s="141"/>
      <c r="BJ136" s="141"/>
      <c r="BK136" s="141"/>
      <c r="BL136" s="141"/>
      <c r="BM136" s="141"/>
      <c r="BN136" s="141"/>
      <c r="BO136" s="141"/>
      <c r="BP136" s="141"/>
      <c r="BQ136" s="141"/>
      <c r="BR136" s="141"/>
      <c r="BS136" s="141"/>
      <c r="BT136" s="141"/>
      <c r="BU136" s="141"/>
      <c r="BV136" s="141"/>
      <c r="BW136" s="141"/>
      <c r="BX136" s="141"/>
      <c r="BY136" s="141"/>
      <c r="BZ136" s="141"/>
      <c r="CA136" s="141"/>
      <c r="CB136" s="141"/>
      <c r="CC136" s="141"/>
      <c r="CD136" s="141"/>
      <c r="CE136" s="141"/>
      <c r="CF136" s="141"/>
      <c r="CG136" s="141"/>
      <c r="CH136" s="141"/>
      <c r="CI136" s="141"/>
      <c r="CJ136" s="141"/>
      <c r="CK136" s="141"/>
      <c r="CL136" s="141"/>
      <c r="CM136" s="141"/>
      <c r="CN136" s="141"/>
      <c r="CO136" s="141"/>
      <c r="CP136" s="141"/>
      <c r="CQ136" s="141"/>
      <c r="CR136" s="141"/>
      <c r="CS136" s="141"/>
      <c r="CT136" s="141"/>
    </row>
    <row r="137" spans="19:98" ht="10.199999999999999" hidden="1">
      <c r="S137" s="141"/>
      <c r="T137" s="141"/>
      <c r="U137" s="141"/>
      <c r="V137" s="141"/>
      <c r="W137" s="141"/>
      <c r="X137" s="141"/>
      <c r="Y137" s="141"/>
      <c r="Z137" s="141"/>
      <c r="AA137" s="141"/>
      <c r="AB137" s="141"/>
      <c r="AC137" s="141"/>
      <c r="AD137" s="141"/>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1"/>
      <c r="AZ137" s="141"/>
      <c r="BA137" s="141"/>
      <c r="BB137" s="141"/>
      <c r="BC137" s="141"/>
      <c r="BD137" s="141"/>
      <c r="BE137" s="141"/>
      <c r="BF137" s="141"/>
      <c r="BG137" s="141"/>
      <c r="BH137" s="141"/>
      <c r="BI137" s="141"/>
      <c r="BJ137" s="141"/>
      <c r="BK137" s="141"/>
      <c r="BL137" s="141"/>
      <c r="BM137" s="141"/>
      <c r="BN137" s="141"/>
      <c r="BO137" s="141"/>
      <c r="BP137" s="141"/>
      <c r="BQ137" s="141"/>
      <c r="BR137" s="141"/>
      <c r="BS137" s="141"/>
      <c r="BT137" s="141"/>
      <c r="BU137" s="141"/>
      <c r="BV137" s="141"/>
      <c r="BW137" s="141"/>
      <c r="BX137" s="141"/>
      <c r="BY137" s="141"/>
      <c r="BZ137" s="141"/>
      <c r="CA137" s="141"/>
      <c r="CB137" s="141"/>
      <c r="CC137" s="141"/>
      <c r="CD137" s="141"/>
      <c r="CE137" s="141"/>
      <c r="CF137" s="141"/>
      <c r="CG137" s="141"/>
      <c r="CH137" s="141"/>
      <c r="CI137" s="141"/>
      <c r="CJ137" s="141"/>
      <c r="CK137" s="141"/>
      <c r="CL137" s="141"/>
      <c r="CM137" s="141"/>
      <c r="CN137" s="141"/>
      <c r="CO137" s="141"/>
      <c r="CP137" s="141"/>
      <c r="CQ137" s="141"/>
      <c r="CR137" s="141"/>
      <c r="CS137" s="141"/>
      <c r="CT137" s="141"/>
    </row>
    <row r="138" spans="19:98" ht="10.199999999999999" hidden="1">
      <c r="S138" s="141"/>
      <c r="T138" s="141"/>
      <c r="U138" s="141"/>
      <c r="V138" s="141"/>
      <c r="W138" s="141"/>
      <c r="X138" s="141"/>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1"/>
      <c r="AZ138" s="141"/>
      <c r="BA138" s="141"/>
      <c r="BB138" s="141"/>
      <c r="BC138" s="141"/>
      <c r="BD138" s="141"/>
      <c r="BE138" s="141"/>
      <c r="BF138" s="141"/>
      <c r="BG138" s="141"/>
      <c r="BH138" s="141"/>
      <c r="BI138" s="141"/>
      <c r="BJ138" s="141"/>
      <c r="BK138" s="141"/>
      <c r="BL138" s="141"/>
      <c r="BM138" s="141"/>
      <c r="BN138" s="141"/>
      <c r="BO138" s="141"/>
      <c r="BP138" s="141"/>
      <c r="BQ138" s="141"/>
      <c r="BR138" s="141"/>
      <c r="BS138" s="141"/>
      <c r="BT138" s="141"/>
      <c r="BU138" s="141"/>
      <c r="BV138" s="141"/>
      <c r="BW138" s="141"/>
      <c r="BX138" s="141"/>
      <c r="BY138" s="141"/>
      <c r="BZ138" s="141"/>
      <c r="CA138" s="141"/>
      <c r="CB138" s="141"/>
      <c r="CC138" s="141"/>
      <c r="CD138" s="141"/>
      <c r="CE138" s="141"/>
      <c r="CF138" s="141"/>
      <c r="CG138" s="141"/>
      <c r="CH138" s="141"/>
      <c r="CI138" s="141"/>
      <c r="CJ138" s="141"/>
      <c r="CK138" s="141"/>
      <c r="CL138" s="141"/>
      <c r="CM138" s="141"/>
      <c r="CN138" s="141"/>
      <c r="CO138" s="141"/>
      <c r="CP138" s="141"/>
      <c r="CQ138" s="141"/>
      <c r="CR138" s="141"/>
      <c r="CS138" s="141"/>
      <c r="CT138" s="141"/>
    </row>
    <row r="139" spans="19:98" ht="10.199999999999999" hidden="1">
      <c r="S139" s="141"/>
      <c r="T139" s="141"/>
      <c r="U139" s="141"/>
      <c r="V139" s="141"/>
      <c r="W139" s="141"/>
      <c r="X139" s="141"/>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c r="AT139" s="141"/>
      <c r="AU139" s="141"/>
      <c r="AV139" s="141"/>
      <c r="AW139" s="141"/>
      <c r="AX139" s="141"/>
      <c r="AY139" s="141"/>
      <c r="AZ139" s="141"/>
      <c r="BA139" s="141"/>
      <c r="BB139" s="141"/>
      <c r="BC139" s="141"/>
      <c r="BD139" s="141"/>
      <c r="BE139" s="141"/>
      <c r="BF139" s="141"/>
      <c r="BG139" s="141"/>
      <c r="BH139" s="141"/>
      <c r="BI139" s="141"/>
      <c r="BJ139" s="141"/>
      <c r="BK139" s="141"/>
      <c r="BL139" s="141"/>
      <c r="BM139" s="141"/>
      <c r="BN139" s="141"/>
      <c r="BO139" s="141"/>
      <c r="BP139" s="141"/>
      <c r="BQ139" s="141"/>
      <c r="BR139" s="141"/>
      <c r="BS139" s="141"/>
      <c r="BT139" s="141"/>
      <c r="BU139" s="141"/>
      <c r="BV139" s="141"/>
      <c r="BW139" s="141"/>
      <c r="BX139" s="141"/>
      <c r="BY139" s="141"/>
      <c r="BZ139" s="141"/>
      <c r="CA139" s="141"/>
      <c r="CB139" s="141"/>
      <c r="CC139" s="141"/>
      <c r="CD139" s="141"/>
      <c r="CE139" s="141"/>
      <c r="CF139" s="141"/>
      <c r="CG139" s="141"/>
      <c r="CH139" s="141"/>
      <c r="CI139" s="141"/>
      <c r="CJ139" s="141"/>
      <c r="CK139" s="141"/>
      <c r="CL139" s="141"/>
      <c r="CM139" s="141"/>
      <c r="CN139" s="141"/>
      <c r="CO139" s="141"/>
      <c r="CP139" s="141"/>
      <c r="CQ139" s="141"/>
      <c r="CR139" s="141"/>
      <c r="CS139" s="141"/>
      <c r="CT139" s="141"/>
    </row>
    <row r="140" spans="19:98" ht="10.199999999999999" hidden="1">
      <c r="S140" s="141"/>
      <c r="T140" s="141"/>
      <c r="U140" s="141"/>
      <c r="V140" s="141"/>
      <c r="W140" s="141"/>
      <c r="X140" s="141"/>
      <c r="Y140" s="141"/>
      <c r="Z140" s="141"/>
      <c r="AA140" s="141"/>
      <c r="AB140" s="141"/>
      <c r="AC140" s="141"/>
      <c r="AD140" s="141"/>
      <c r="AE140" s="141"/>
      <c r="AF140" s="141"/>
      <c r="AG140" s="141"/>
      <c r="AH140" s="141"/>
      <c r="AI140" s="141"/>
      <c r="AJ140" s="141"/>
      <c r="AK140" s="141"/>
      <c r="AL140" s="141"/>
      <c r="AM140" s="141"/>
      <c r="AN140" s="141"/>
      <c r="AO140" s="141"/>
      <c r="AP140" s="141"/>
      <c r="AQ140" s="141"/>
      <c r="AR140" s="141"/>
      <c r="AS140" s="141"/>
      <c r="AT140" s="141"/>
      <c r="AU140" s="141"/>
      <c r="AV140" s="141"/>
      <c r="AW140" s="141"/>
      <c r="AX140" s="141"/>
      <c r="AY140" s="141"/>
      <c r="AZ140" s="141"/>
      <c r="BA140" s="141"/>
      <c r="BB140" s="141"/>
      <c r="BC140" s="141"/>
      <c r="BD140" s="141"/>
      <c r="BE140" s="141"/>
      <c r="BF140" s="141"/>
      <c r="BG140" s="141"/>
      <c r="BH140" s="141"/>
      <c r="BI140" s="141"/>
      <c r="BJ140" s="141"/>
      <c r="BK140" s="141"/>
      <c r="BL140" s="141"/>
      <c r="BM140" s="141"/>
      <c r="BN140" s="141"/>
      <c r="BO140" s="141"/>
      <c r="BP140" s="141"/>
      <c r="BQ140" s="141"/>
      <c r="BR140" s="141"/>
      <c r="BS140" s="141"/>
      <c r="BT140" s="141"/>
      <c r="BU140" s="141"/>
      <c r="BV140" s="141"/>
      <c r="BW140" s="141"/>
      <c r="BX140" s="141"/>
      <c r="BY140" s="141"/>
      <c r="BZ140" s="141"/>
      <c r="CA140" s="141"/>
      <c r="CB140" s="141"/>
      <c r="CC140" s="141"/>
      <c r="CD140" s="141"/>
      <c r="CE140" s="141"/>
      <c r="CF140" s="141"/>
      <c r="CG140" s="141"/>
      <c r="CH140" s="141"/>
      <c r="CI140" s="141"/>
      <c r="CJ140" s="141"/>
      <c r="CK140" s="141"/>
      <c r="CL140" s="141"/>
      <c r="CM140" s="141"/>
      <c r="CN140" s="141"/>
      <c r="CO140" s="141"/>
      <c r="CP140" s="141"/>
      <c r="CQ140" s="141"/>
      <c r="CR140" s="141"/>
      <c r="CS140" s="141"/>
      <c r="CT140" s="141"/>
    </row>
    <row r="141" spans="19:98" ht="10.199999999999999" hidden="1">
      <c r="S141" s="141"/>
      <c r="T141" s="141"/>
      <c r="U141" s="141"/>
      <c r="V141" s="141"/>
      <c r="W141" s="141"/>
      <c r="X141" s="141"/>
      <c r="Y141" s="141"/>
      <c r="Z141" s="141"/>
      <c r="AA141" s="141"/>
      <c r="AB141" s="141"/>
      <c r="AC141" s="141"/>
      <c r="AD141" s="141"/>
      <c r="AE141" s="141"/>
      <c r="AF141" s="141"/>
      <c r="AG141" s="141"/>
      <c r="AH141" s="141"/>
      <c r="AI141" s="141"/>
      <c r="AJ141" s="141"/>
      <c r="AK141" s="141"/>
      <c r="AL141" s="141"/>
      <c r="AM141" s="141"/>
      <c r="AN141" s="141"/>
      <c r="AO141" s="141"/>
      <c r="AP141" s="141"/>
      <c r="AQ141" s="141"/>
      <c r="AR141" s="141"/>
      <c r="AS141" s="141"/>
      <c r="AT141" s="141"/>
      <c r="AU141" s="141"/>
      <c r="AV141" s="141"/>
      <c r="AW141" s="141"/>
      <c r="AX141" s="141"/>
      <c r="AY141" s="141"/>
      <c r="AZ141" s="141"/>
      <c r="BA141" s="141"/>
      <c r="BB141" s="141"/>
      <c r="BC141" s="141"/>
      <c r="BD141" s="141"/>
      <c r="BE141" s="141"/>
      <c r="BF141" s="141"/>
      <c r="BG141" s="141"/>
      <c r="BH141" s="141"/>
      <c r="BI141" s="141"/>
      <c r="BJ141" s="141"/>
      <c r="BK141" s="141"/>
      <c r="BL141" s="141"/>
      <c r="BM141" s="141"/>
      <c r="BN141" s="141"/>
      <c r="BO141" s="141"/>
      <c r="BP141" s="141"/>
      <c r="BQ141" s="141"/>
      <c r="BR141" s="141"/>
      <c r="BS141" s="141"/>
      <c r="BT141" s="141"/>
      <c r="BU141" s="141"/>
      <c r="BV141" s="141"/>
      <c r="BW141" s="141"/>
      <c r="BX141" s="141"/>
      <c r="BY141" s="141"/>
      <c r="BZ141" s="141"/>
      <c r="CA141" s="141"/>
      <c r="CB141" s="141"/>
      <c r="CC141" s="141"/>
      <c r="CD141" s="141"/>
      <c r="CE141" s="141"/>
      <c r="CF141" s="141"/>
      <c r="CG141" s="141"/>
      <c r="CH141" s="141"/>
      <c r="CI141" s="141"/>
      <c r="CJ141" s="141"/>
      <c r="CK141" s="141"/>
      <c r="CL141" s="141"/>
      <c r="CM141" s="141"/>
      <c r="CN141" s="141"/>
      <c r="CO141" s="141"/>
      <c r="CP141" s="141"/>
      <c r="CQ141" s="141"/>
      <c r="CR141" s="141"/>
      <c r="CS141" s="141"/>
      <c r="CT141" s="141"/>
    </row>
    <row r="142" spans="19:98" ht="10.199999999999999" hidden="1">
      <c r="S142" s="141"/>
      <c r="T142" s="141"/>
      <c r="U142" s="141"/>
      <c r="V142" s="141"/>
      <c r="W142" s="141"/>
      <c r="X142" s="141"/>
      <c r="Y142" s="141"/>
      <c r="Z142" s="141"/>
      <c r="AA142" s="141"/>
      <c r="AB142" s="141"/>
      <c r="AC142" s="141"/>
      <c r="AD142" s="141"/>
      <c r="AE142" s="141"/>
      <c r="AF142" s="141"/>
      <c r="AG142" s="141"/>
      <c r="AH142" s="141"/>
      <c r="AI142" s="141"/>
      <c r="AJ142" s="141"/>
      <c r="AK142" s="141"/>
      <c r="AL142" s="141"/>
      <c r="AM142" s="141"/>
      <c r="AN142" s="141"/>
      <c r="AO142" s="141"/>
      <c r="AP142" s="141"/>
      <c r="AQ142" s="141"/>
      <c r="AR142" s="141"/>
      <c r="AS142" s="141"/>
      <c r="AT142" s="141"/>
      <c r="AU142" s="141"/>
      <c r="AV142" s="141"/>
      <c r="AW142" s="141"/>
      <c r="AX142" s="141"/>
      <c r="AY142" s="141"/>
      <c r="AZ142" s="141"/>
      <c r="BA142" s="141"/>
      <c r="BB142" s="141"/>
      <c r="BC142" s="141"/>
      <c r="BD142" s="141"/>
      <c r="BE142" s="141"/>
      <c r="BF142" s="141"/>
      <c r="BG142" s="141"/>
      <c r="BH142" s="141"/>
      <c r="BI142" s="141"/>
      <c r="BJ142" s="141"/>
      <c r="BK142" s="141"/>
      <c r="BL142" s="141"/>
      <c r="BM142" s="141"/>
      <c r="BN142" s="141"/>
      <c r="BO142" s="141"/>
      <c r="BP142" s="141"/>
      <c r="BQ142" s="141"/>
      <c r="BR142" s="141"/>
      <c r="BS142" s="141"/>
      <c r="BT142" s="141"/>
      <c r="BU142" s="141"/>
      <c r="BV142" s="141"/>
      <c r="BW142" s="141"/>
      <c r="BX142" s="141"/>
      <c r="BY142" s="141"/>
      <c r="BZ142" s="141"/>
      <c r="CA142" s="141"/>
      <c r="CB142" s="141"/>
      <c r="CC142" s="141"/>
      <c r="CD142" s="141"/>
      <c r="CE142" s="141"/>
      <c r="CF142" s="141"/>
      <c r="CG142" s="141"/>
      <c r="CH142" s="141"/>
      <c r="CI142" s="141"/>
      <c r="CJ142" s="141"/>
      <c r="CK142" s="141"/>
      <c r="CL142" s="141"/>
      <c r="CM142" s="141"/>
      <c r="CN142" s="141"/>
      <c r="CO142" s="141"/>
      <c r="CP142" s="141"/>
      <c r="CQ142" s="141"/>
      <c r="CR142" s="141"/>
      <c r="CS142" s="141"/>
      <c r="CT142" s="141"/>
    </row>
    <row r="143" spans="19:98" ht="10.199999999999999" hidden="1">
      <c r="S143" s="141"/>
      <c r="T143" s="141"/>
      <c r="U143" s="141"/>
      <c r="V143" s="141"/>
      <c r="W143" s="141"/>
      <c r="X143" s="141"/>
      <c r="Y143" s="141"/>
      <c r="Z143" s="141"/>
      <c r="AA143" s="141"/>
      <c r="AB143" s="141"/>
      <c r="AC143" s="141"/>
      <c r="AD143" s="141"/>
      <c r="AE143" s="141"/>
      <c r="AF143" s="141"/>
      <c r="AG143" s="141"/>
      <c r="AH143" s="141"/>
      <c r="AI143" s="141"/>
      <c r="AJ143" s="141"/>
      <c r="AK143" s="141"/>
      <c r="AL143" s="141"/>
      <c r="AM143" s="141"/>
      <c r="AN143" s="141"/>
      <c r="AO143" s="141"/>
      <c r="AP143" s="141"/>
      <c r="AQ143" s="141"/>
      <c r="AR143" s="141"/>
      <c r="AS143" s="141"/>
      <c r="AT143" s="141"/>
      <c r="AU143" s="141"/>
      <c r="AV143" s="141"/>
      <c r="AW143" s="141"/>
      <c r="AX143" s="141"/>
      <c r="AY143" s="141"/>
      <c r="AZ143" s="141"/>
      <c r="BA143" s="141"/>
      <c r="BB143" s="141"/>
      <c r="BC143" s="141"/>
      <c r="BD143" s="141"/>
      <c r="BE143" s="141"/>
      <c r="BF143" s="141"/>
      <c r="BG143" s="141"/>
      <c r="BH143" s="141"/>
      <c r="BI143" s="141"/>
      <c r="BJ143" s="141"/>
      <c r="BK143" s="141"/>
      <c r="BL143" s="141"/>
      <c r="BM143" s="141"/>
      <c r="BN143" s="141"/>
      <c r="BO143" s="141"/>
      <c r="BP143" s="141"/>
      <c r="BQ143" s="141"/>
      <c r="BR143" s="141"/>
      <c r="BS143" s="141"/>
      <c r="BT143" s="141"/>
      <c r="BU143" s="141"/>
      <c r="BV143" s="141"/>
      <c r="BW143" s="141"/>
      <c r="BX143" s="141"/>
      <c r="BY143" s="141"/>
      <c r="BZ143" s="141"/>
      <c r="CA143" s="141"/>
      <c r="CB143" s="141"/>
      <c r="CC143" s="141"/>
      <c r="CD143" s="141"/>
      <c r="CE143" s="141"/>
      <c r="CF143" s="141"/>
      <c r="CG143" s="141"/>
      <c r="CH143" s="141"/>
      <c r="CI143" s="141"/>
      <c r="CJ143" s="141"/>
      <c r="CK143" s="141"/>
      <c r="CL143" s="141"/>
      <c r="CM143" s="141"/>
      <c r="CN143" s="141"/>
      <c r="CO143" s="141"/>
      <c r="CP143" s="141"/>
      <c r="CQ143" s="141"/>
      <c r="CR143" s="141"/>
      <c r="CS143" s="141"/>
      <c r="CT143" s="141"/>
    </row>
    <row r="144" spans="19:98" ht="10.199999999999999" hidden="1">
      <c r="S144" s="141"/>
      <c r="T144" s="141"/>
      <c r="U144" s="14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41"/>
      <c r="AR144" s="141"/>
      <c r="AS144" s="141"/>
      <c r="AT144" s="141"/>
      <c r="AU144" s="141"/>
      <c r="AV144" s="141"/>
      <c r="AW144" s="141"/>
      <c r="AX144" s="141"/>
      <c r="AY144" s="141"/>
      <c r="AZ144" s="141"/>
      <c r="BA144" s="141"/>
      <c r="BB144" s="141"/>
      <c r="BC144" s="141"/>
      <c r="BD144" s="141"/>
      <c r="BE144" s="141"/>
      <c r="BF144" s="141"/>
      <c r="BG144" s="141"/>
      <c r="BH144" s="141"/>
      <c r="BI144" s="141"/>
      <c r="BJ144" s="141"/>
      <c r="BK144" s="141"/>
      <c r="BL144" s="141"/>
      <c r="BM144" s="141"/>
      <c r="BN144" s="141"/>
      <c r="BO144" s="141"/>
      <c r="BP144" s="141"/>
      <c r="BQ144" s="141"/>
      <c r="BR144" s="141"/>
      <c r="BS144" s="141"/>
      <c r="BT144" s="141"/>
      <c r="BU144" s="141"/>
      <c r="BV144" s="141"/>
      <c r="BW144" s="141"/>
      <c r="BX144" s="141"/>
      <c r="BY144" s="141"/>
      <c r="BZ144" s="141"/>
      <c r="CA144" s="141"/>
      <c r="CB144" s="141"/>
      <c r="CC144" s="141"/>
      <c r="CD144" s="141"/>
      <c r="CE144" s="141"/>
      <c r="CF144" s="141"/>
      <c r="CG144" s="141"/>
      <c r="CH144" s="141"/>
      <c r="CI144" s="141"/>
      <c r="CJ144" s="141"/>
      <c r="CK144" s="141"/>
      <c r="CL144" s="141"/>
      <c r="CM144" s="141"/>
      <c r="CN144" s="141"/>
      <c r="CO144" s="141"/>
      <c r="CP144" s="141"/>
      <c r="CQ144" s="141"/>
      <c r="CR144" s="141"/>
      <c r="CS144" s="141"/>
      <c r="CT144" s="141"/>
    </row>
    <row r="145" spans="19:98" ht="10.199999999999999" hidden="1">
      <c r="S145" s="141"/>
      <c r="T145" s="141"/>
      <c r="U145" s="141"/>
      <c r="V145" s="141"/>
      <c r="W145" s="141"/>
      <c r="X145" s="141"/>
      <c r="Y145" s="141"/>
      <c r="Z145" s="141"/>
      <c r="AA145" s="141"/>
      <c r="AB145" s="141"/>
      <c r="AC145" s="141"/>
      <c r="AD145" s="141"/>
      <c r="AE145" s="141"/>
      <c r="AF145" s="141"/>
      <c r="AG145" s="141"/>
      <c r="AH145" s="141"/>
      <c r="AI145" s="141"/>
      <c r="AJ145" s="141"/>
      <c r="AK145" s="141"/>
      <c r="AL145" s="141"/>
      <c r="AM145" s="141"/>
      <c r="AN145" s="141"/>
      <c r="AO145" s="141"/>
      <c r="AP145" s="141"/>
      <c r="AQ145" s="141"/>
      <c r="AR145" s="141"/>
      <c r="AS145" s="141"/>
      <c r="AT145" s="141"/>
      <c r="AU145" s="141"/>
      <c r="AV145" s="141"/>
      <c r="AW145" s="141"/>
      <c r="AX145" s="141"/>
      <c r="AY145" s="141"/>
      <c r="AZ145" s="141"/>
      <c r="BA145" s="141"/>
      <c r="BB145" s="141"/>
      <c r="BC145" s="141"/>
      <c r="BD145" s="141"/>
      <c r="BE145" s="141"/>
      <c r="BF145" s="141"/>
      <c r="BG145" s="141"/>
      <c r="BH145" s="141"/>
      <c r="BI145" s="141"/>
      <c r="BJ145" s="141"/>
      <c r="BK145" s="141"/>
      <c r="BL145" s="141"/>
      <c r="BM145" s="141"/>
      <c r="BN145" s="141"/>
      <c r="BO145" s="141"/>
      <c r="BP145" s="141"/>
      <c r="BQ145" s="141"/>
      <c r="BR145" s="141"/>
      <c r="BS145" s="141"/>
      <c r="BT145" s="141"/>
      <c r="BU145" s="141"/>
      <c r="BV145" s="141"/>
      <c r="BW145" s="141"/>
      <c r="BX145" s="141"/>
      <c r="BY145" s="141"/>
      <c r="BZ145" s="141"/>
      <c r="CA145" s="141"/>
      <c r="CB145" s="141"/>
      <c r="CC145" s="141"/>
      <c r="CD145" s="141"/>
      <c r="CE145" s="141"/>
      <c r="CF145" s="141"/>
      <c r="CG145" s="141"/>
      <c r="CH145" s="141"/>
      <c r="CI145" s="141"/>
      <c r="CJ145" s="141"/>
      <c r="CK145" s="141"/>
      <c r="CL145" s="141"/>
      <c r="CM145" s="141"/>
      <c r="CN145" s="141"/>
      <c r="CO145" s="141"/>
      <c r="CP145" s="141"/>
      <c r="CQ145" s="141"/>
      <c r="CR145" s="141"/>
      <c r="CS145" s="141"/>
      <c r="CT145" s="141"/>
    </row>
    <row r="146" spans="19:98" ht="10.199999999999999" hidden="1">
      <c r="S146" s="141"/>
      <c r="T146" s="141"/>
      <c r="U146" s="141"/>
      <c r="V146" s="141"/>
      <c r="W146" s="141"/>
      <c r="X146" s="141"/>
      <c r="Y146" s="141"/>
      <c r="Z146" s="141"/>
      <c r="AA146" s="141"/>
      <c r="AB146" s="141"/>
      <c r="AC146" s="141"/>
      <c r="AD146" s="141"/>
      <c r="AE146" s="141"/>
      <c r="AF146" s="141"/>
      <c r="AG146" s="141"/>
      <c r="AH146" s="141"/>
      <c r="AI146" s="141"/>
      <c r="AJ146" s="141"/>
      <c r="AK146" s="141"/>
      <c r="AL146" s="141"/>
      <c r="AM146" s="141"/>
      <c r="AN146" s="141"/>
      <c r="AO146" s="141"/>
      <c r="AP146" s="141"/>
      <c r="AQ146" s="141"/>
      <c r="AR146" s="141"/>
      <c r="AS146" s="141"/>
      <c r="AT146" s="141"/>
      <c r="AU146" s="141"/>
      <c r="AV146" s="141"/>
      <c r="AW146" s="141"/>
      <c r="AX146" s="141"/>
      <c r="AY146" s="141"/>
      <c r="AZ146" s="141"/>
      <c r="BA146" s="141"/>
      <c r="BB146" s="141"/>
      <c r="BC146" s="141"/>
      <c r="BD146" s="141"/>
      <c r="BE146" s="141"/>
      <c r="BF146" s="141"/>
      <c r="BG146" s="141"/>
      <c r="BH146" s="141"/>
      <c r="BI146" s="141"/>
      <c r="BJ146" s="141"/>
      <c r="BK146" s="141"/>
      <c r="BL146" s="141"/>
      <c r="BM146" s="141"/>
      <c r="BN146" s="141"/>
      <c r="BO146" s="141"/>
      <c r="BP146" s="141"/>
      <c r="BQ146" s="141"/>
      <c r="BR146" s="141"/>
      <c r="BS146" s="141"/>
      <c r="BT146" s="141"/>
      <c r="BU146" s="141"/>
      <c r="BV146" s="141"/>
      <c r="BW146" s="141"/>
      <c r="BX146" s="141"/>
      <c r="BY146" s="141"/>
      <c r="BZ146" s="141"/>
      <c r="CA146" s="141"/>
      <c r="CB146" s="141"/>
      <c r="CC146" s="141"/>
      <c r="CD146" s="141"/>
      <c r="CE146" s="141"/>
      <c r="CF146" s="141"/>
      <c r="CG146" s="141"/>
      <c r="CH146" s="141"/>
      <c r="CI146" s="141"/>
      <c r="CJ146" s="141"/>
      <c r="CK146" s="141"/>
      <c r="CL146" s="141"/>
      <c r="CM146" s="141"/>
      <c r="CN146" s="141"/>
      <c r="CO146" s="141"/>
      <c r="CP146" s="141"/>
      <c r="CQ146" s="141"/>
      <c r="CR146" s="141"/>
      <c r="CS146" s="141"/>
      <c r="CT146" s="141"/>
    </row>
    <row r="147" spans="19:98" ht="10.199999999999999" hidden="1">
      <c r="S147" s="141"/>
      <c r="T147" s="141"/>
      <c r="U147" s="141"/>
      <c r="V147" s="141"/>
      <c r="W147" s="141"/>
      <c r="X147" s="141"/>
      <c r="Y147" s="141"/>
      <c r="Z147" s="141"/>
      <c r="AA147" s="141"/>
      <c r="AB147" s="141"/>
      <c r="AC147" s="141"/>
      <c r="AD147" s="141"/>
      <c r="AE147" s="141"/>
      <c r="AF147" s="141"/>
      <c r="AG147" s="141"/>
      <c r="AH147" s="141"/>
      <c r="AI147" s="141"/>
      <c r="AJ147" s="141"/>
      <c r="AK147" s="141"/>
      <c r="AL147" s="141"/>
      <c r="AM147" s="141"/>
      <c r="AN147" s="141"/>
      <c r="AO147" s="141"/>
      <c r="AP147" s="141"/>
      <c r="AQ147" s="141"/>
      <c r="AR147" s="141"/>
      <c r="AS147" s="141"/>
      <c r="AT147" s="141"/>
      <c r="AU147" s="141"/>
      <c r="AV147" s="141"/>
      <c r="AW147" s="141"/>
      <c r="AX147" s="141"/>
      <c r="AY147" s="141"/>
      <c r="AZ147" s="141"/>
      <c r="BA147" s="141"/>
      <c r="BB147" s="141"/>
      <c r="BC147" s="141"/>
      <c r="BD147" s="141"/>
      <c r="BE147" s="141"/>
      <c r="BF147" s="141"/>
      <c r="BG147" s="141"/>
      <c r="BH147" s="141"/>
      <c r="BI147" s="141"/>
      <c r="BJ147" s="141"/>
      <c r="BK147" s="141"/>
      <c r="BL147" s="141"/>
      <c r="BM147" s="141"/>
      <c r="BN147" s="141"/>
      <c r="BO147" s="141"/>
      <c r="BP147" s="141"/>
      <c r="BQ147" s="141"/>
      <c r="BR147" s="141"/>
      <c r="BS147" s="141"/>
      <c r="BT147" s="141"/>
      <c r="BU147" s="141"/>
      <c r="BV147" s="141"/>
      <c r="BW147" s="141"/>
      <c r="BX147" s="141"/>
      <c r="BY147" s="141"/>
      <c r="BZ147" s="141"/>
      <c r="CA147" s="141"/>
      <c r="CB147" s="141"/>
      <c r="CC147" s="141"/>
      <c r="CD147" s="141"/>
      <c r="CE147" s="141"/>
      <c r="CF147" s="141"/>
      <c r="CG147" s="141"/>
      <c r="CH147" s="141"/>
      <c r="CI147" s="141"/>
      <c r="CJ147" s="141"/>
      <c r="CK147" s="141"/>
      <c r="CL147" s="141"/>
      <c r="CM147" s="141"/>
      <c r="CN147" s="141"/>
      <c r="CO147" s="141"/>
      <c r="CP147" s="141"/>
      <c r="CQ147" s="141"/>
      <c r="CR147" s="141"/>
      <c r="CS147" s="141"/>
      <c r="CT147" s="141"/>
    </row>
    <row r="148" spans="19:98" ht="10.199999999999999" hidden="1">
      <c r="S148" s="141"/>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141"/>
      <c r="AZ148" s="141"/>
      <c r="BA148" s="141"/>
      <c r="BB148" s="141"/>
      <c r="BC148" s="141"/>
      <c r="BD148" s="141"/>
      <c r="BE148" s="141"/>
      <c r="BF148" s="141"/>
      <c r="BG148" s="141"/>
      <c r="BH148" s="141"/>
      <c r="BI148" s="141"/>
      <c r="BJ148" s="141"/>
      <c r="BK148" s="141"/>
      <c r="BL148" s="141"/>
      <c r="BM148" s="141"/>
      <c r="BN148" s="141"/>
      <c r="BO148" s="141"/>
      <c r="BP148" s="141"/>
      <c r="BQ148" s="141"/>
      <c r="BR148" s="141"/>
      <c r="BS148" s="141"/>
      <c r="BT148" s="141"/>
      <c r="BU148" s="141"/>
      <c r="BV148" s="141"/>
      <c r="BW148" s="141"/>
      <c r="BX148" s="141"/>
      <c r="BY148" s="141"/>
      <c r="BZ148" s="141"/>
      <c r="CA148" s="141"/>
      <c r="CB148" s="141"/>
      <c r="CC148" s="141"/>
      <c r="CD148" s="141"/>
      <c r="CE148" s="141"/>
      <c r="CF148" s="141"/>
      <c r="CG148" s="141"/>
      <c r="CH148" s="141"/>
      <c r="CI148" s="141"/>
      <c r="CJ148" s="141"/>
      <c r="CK148" s="141"/>
      <c r="CL148" s="141"/>
      <c r="CM148" s="141"/>
      <c r="CN148" s="141"/>
      <c r="CO148" s="141"/>
      <c r="CP148" s="141"/>
      <c r="CQ148" s="141"/>
      <c r="CR148" s="141"/>
      <c r="CS148" s="141"/>
      <c r="CT148" s="141"/>
    </row>
    <row r="149" spans="19:98" ht="10.199999999999999" hidden="1">
      <c r="S149" s="141"/>
      <c r="T149" s="141"/>
      <c r="U149" s="141"/>
      <c r="V149" s="141"/>
      <c r="W149" s="141"/>
      <c r="X149" s="141"/>
      <c r="Y149" s="141"/>
      <c r="Z149" s="141"/>
      <c r="AA149" s="141"/>
      <c r="AB149" s="141"/>
      <c r="AC149" s="141"/>
      <c r="AD149" s="141"/>
      <c r="AE149" s="141"/>
      <c r="AF149" s="141"/>
      <c r="AG149" s="141"/>
      <c r="AH149" s="141"/>
      <c r="AI149" s="141"/>
      <c r="AJ149" s="141"/>
      <c r="AK149" s="141"/>
      <c r="AL149" s="141"/>
      <c r="AM149" s="141"/>
      <c r="AN149" s="141"/>
      <c r="AO149" s="141"/>
      <c r="AP149" s="141"/>
      <c r="AQ149" s="141"/>
      <c r="AR149" s="141"/>
      <c r="AS149" s="141"/>
      <c r="AT149" s="141"/>
      <c r="AU149" s="141"/>
      <c r="AV149" s="141"/>
      <c r="AW149" s="141"/>
      <c r="AX149" s="141"/>
      <c r="AY149" s="141"/>
      <c r="AZ149" s="141"/>
      <c r="BA149" s="141"/>
      <c r="BB149" s="141"/>
      <c r="BC149" s="141"/>
      <c r="BD149" s="141"/>
      <c r="BE149" s="141"/>
      <c r="BF149" s="141"/>
      <c r="BG149" s="141"/>
      <c r="BH149" s="141"/>
      <c r="BI149" s="141"/>
      <c r="BJ149" s="141"/>
      <c r="BK149" s="141"/>
      <c r="BL149" s="141"/>
      <c r="BM149" s="141"/>
      <c r="BN149" s="141"/>
      <c r="BO149" s="141"/>
      <c r="BP149" s="141"/>
      <c r="BQ149" s="141"/>
      <c r="BR149" s="141"/>
      <c r="BS149" s="141"/>
      <c r="BT149" s="141"/>
      <c r="BU149" s="141"/>
      <c r="BV149" s="141"/>
      <c r="BW149" s="141"/>
      <c r="BX149" s="141"/>
      <c r="BY149" s="141"/>
      <c r="BZ149" s="141"/>
      <c r="CA149" s="141"/>
      <c r="CB149" s="141"/>
      <c r="CC149" s="141"/>
      <c r="CD149" s="141"/>
      <c r="CE149" s="141"/>
      <c r="CF149" s="141"/>
      <c r="CG149" s="141"/>
      <c r="CH149" s="141"/>
      <c r="CI149" s="141"/>
      <c r="CJ149" s="141"/>
      <c r="CK149" s="141"/>
      <c r="CL149" s="141"/>
      <c r="CM149" s="141"/>
      <c r="CN149" s="141"/>
      <c r="CO149" s="141"/>
      <c r="CP149" s="141"/>
      <c r="CQ149" s="141"/>
      <c r="CR149" s="141"/>
      <c r="CS149" s="141"/>
      <c r="CT149" s="141"/>
    </row>
    <row r="150" spans="19:98" ht="10.199999999999999" hidden="1">
      <c r="S150" s="141"/>
      <c r="T150" s="141"/>
      <c r="U150" s="141"/>
      <c r="V150" s="141"/>
      <c r="W150" s="141"/>
      <c r="X150" s="141"/>
      <c r="Y150" s="141"/>
      <c r="Z150" s="141"/>
      <c r="AA150" s="141"/>
      <c r="AB150" s="141"/>
      <c r="AC150" s="141"/>
      <c r="AD150" s="141"/>
      <c r="AE150" s="141"/>
      <c r="AF150" s="141"/>
      <c r="AG150" s="141"/>
      <c r="AH150" s="141"/>
      <c r="AI150" s="141"/>
      <c r="AJ150" s="141"/>
      <c r="AK150" s="141"/>
      <c r="AL150" s="141"/>
      <c r="AM150" s="141"/>
      <c r="AN150" s="141"/>
      <c r="AO150" s="141"/>
      <c r="AP150" s="141"/>
      <c r="AQ150" s="141"/>
      <c r="AR150" s="141"/>
      <c r="AS150" s="141"/>
      <c r="AT150" s="141"/>
      <c r="AU150" s="141"/>
      <c r="AV150" s="141"/>
      <c r="AW150" s="141"/>
      <c r="AX150" s="141"/>
      <c r="AY150" s="141"/>
      <c r="AZ150" s="141"/>
      <c r="BA150" s="141"/>
      <c r="BB150" s="141"/>
      <c r="BC150" s="141"/>
      <c r="BD150" s="141"/>
      <c r="BE150" s="141"/>
      <c r="BF150" s="141"/>
      <c r="BG150" s="141"/>
      <c r="BH150" s="141"/>
      <c r="BI150" s="141"/>
      <c r="BJ150" s="141"/>
      <c r="BK150" s="141"/>
      <c r="BL150" s="141"/>
      <c r="BM150" s="141"/>
      <c r="BN150" s="141"/>
      <c r="BO150" s="141"/>
      <c r="BP150" s="141"/>
      <c r="BQ150" s="141"/>
      <c r="BR150" s="141"/>
      <c r="BS150" s="141"/>
      <c r="BT150" s="141"/>
      <c r="BU150" s="141"/>
      <c r="BV150" s="141"/>
      <c r="BW150" s="141"/>
      <c r="BX150" s="141"/>
      <c r="BY150" s="141"/>
      <c r="BZ150" s="141"/>
      <c r="CA150" s="141"/>
      <c r="CB150" s="141"/>
      <c r="CC150" s="141"/>
      <c r="CD150" s="141"/>
      <c r="CE150" s="141"/>
      <c r="CF150" s="141"/>
      <c r="CG150" s="141"/>
      <c r="CH150" s="141"/>
      <c r="CI150" s="141"/>
      <c r="CJ150" s="141"/>
      <c r="CK150" s="141"/>
      <c r="CL150" s="141"/>
      <c r="CM150" s="141"/>
      <c r="CN150" s="141"/>
      <c r="CO150" s="141"/>
      <c r="CP150" s="141"/>
      <c r="CQ150" s="141"/>
      <c r="CR150" s="141"/>
      <c r="CS150" s="141"/>
      <c r="CT150" s="141"/>
    </row>
    <row r="151" spans="19:98" ht="10.199999999999999" hidden="1">
      <c r="S151" s="141"/>
      <c r="T151" s="141"/>
      <c r="U151" s="14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P151" s="141"/>
      <c r="AQ151" s="141"/>
      <c r="AR151" s="141"/>
      <c r="AS151" s="141"/>
      <c r="AT151" s="141"/>
      <c r="AU151" s="141"/>
      <c r="AV151" s="141"/>
      <c r="AW151" s="141"/>
      <c r="AX151" s="141"/>
      <c r="AY151" s="141"/>
      <c r="AZ151" s="141"/>
      <c r="BA151" s="141"/>
      <c r="BB151" s="141"/>
      <c r="BC151" s="141"/>
      <c r="BD151" s="141"/>
      <c r="BE151" s="141"/>
      <c r="BF151" s="141"/>
      <c r="BG151" s="141"/>
      <c r="BH151" s="141"/>
      <c r="BI151" s="141"/>
      <c r="BJ151" s="141"/>
      <c r="BK151" s="141"/>
      <c r="BL151" s="141"/>
      <c r="BM151" s="141"/>
      <c r="BN151" s="141"/>
      <c r="BO151" s="141"/>
      <c r="BP151" s="141"/>
      <c r="BQ151" s="141"/>
      <c r="BR151" s="141"/>
      <c r="BS151" s="141"/>
      <c r="BT151" s="141"/>
      <c r="BU151" s="141"/>
      <c r="BV151" s="141"/>
      <c r="BW151" s="141"/>
      <c r="BX151" s="141"/>
      <c r="BY151" s="141"/>
      <c r="BZ151" s="141"/>
      <c r="CA151" s="141"/>
      <c r="CB151" s="141"/>
      <c r="CC151" s="141"/>
      <c r="CD151" s="141"/>
      <c r="CE151" s="141"/>
      <c r="CF151" s="141"/>
      <c r="CG151" s="141"/>
      <c r="CH151" s="141"/>
      <c r="CI151" s="141"/>
      <c r="CJ151" s="141"/>
      <c r="CK151" s="141"/>
      <c r="CL151" s="141"/>
      <c r="CM151" s="141"/>
      <c r="CN151" s="141"/>
      <c r="CO151" s="141"/>
      <c r="CP151" s="141"/>
      <c r="CQ151" s="141"/>
      <c r="CR151" s="141"/>
      <c r="CS151" s="141"/>
      <c r="CT151" s="141"/>
    </row>
    <row r="152" spans="19:98" ht="10.199999999999999" hidden="1">
      <c r="S152" s="141"/>
      <c r="T152" s="141"/>
      <c r="U152" s="141"/>
      <c r="V152" s="141"/>
      <c r="W152" s="141"/>
      <c r="X152" s="141"/>
      <c r="Y152" s="141"/>
      <c r="Z152" s="141"/>
      <c r="AA152" s="141"/>
      <c r="AB152" s="141"/>
      <c r="AC152" s="141"/>
      <c r="AD152" s="141"/>
      <c r="AE152" s="141"/>
      <c r="AF152" s="141"/>
      <c r="AG152" s="141"/>
      <c r="AH152" s="141"/>
      <c r="AI152" s="141"/>
      <c r="AJ152" s="141"/>
      <c r="AK152" s="141"/>
      <c r="AL152" s="141"/>
      <c r="AM152" s="141"/>
      <c r="AN152" s="141"/>
      <c r="AO152" s="141"/>
      <c r="AP152" s="141"/>
      <c r="AQ152" s="141"/>
      <c r="AR152" s="141"/>
      <c r="AS152" s="141"/>
      <c r="AT152" s="141"/>
      <c r="AU152" s="141"/>
      <c r="AV152" s="141"/>
      <c r="AW152" s="141"/>
      <c r="AX152" s="141"/>
      <c r="AY152" s="141"/>
      <c r="AZ152" s="141"/>
      <c r="BA152" s="141"/>
      <c r="BB152" s="141"/>
      <c r="BC152" s="141"/>
      <c r="BD152" s="141"/>
      <c r="BE152" s="141"/>
      <c r="BF152" s="141"/>
      <c r="BG152" s="141"/>
      <c r="BH152" s="141"/>
      <c r="BI152" s="141"/>
      <c r="BJ152" s="141"/>
      <c r="BK152" s="141"/>
      <c r="BL152" s="141"/>
      <c r="BM152" s="141"/>
      <c r="BN152" s="141"/>
      <c r="BO152" s="141"/>
      <c r="BP152" s="141"/>
      <c r="BQ152" s="141"/>
      <c r="BR152" s="141"/>
      <c r="BS152" s="141"/>
      <c r="BT152" s="141"/>
      <c r="BU152" s="141"/>
      <c r="BV152" s="141"/>
      <c r="BW152" s="141"/>
      <c r="BX152" s="141"/>
      <c r="BY152" s="141"/>
      <c r="BZ152" s="141"/>
      <c r="CA152" s="141"/>
      <c r="CB152" s="141"/>
      <c r="CC152" s="141"/>
      <c r="CD152" s="141"/>
      <c r="CE152" s="141"/>
      <c r="CF152" s="141"/>
      <c r="CG152" s="141"/>
      <c r="CH152" s="141"/>
      <c r="CI152" s="141"/>
      <c r="CJ152" s="141"/>
      <c r="CK152" s="141"/>
      <c r="CL152" s="141"/>
      <c r="CM152" s="141"/>
      <c r="CN152" s="141"/>
      <c r="CO152" s="141"/>
      <c r="CP152" s="141"/>
      <c r="CQ152" s="141"/>
      <c r="CR152" s="141"/>
      <c r="CS152" s="141"/>
      <c r="CT152" s="141"/>
    </row>
    <row r="153" spans="19:98" ht="10.199999999999999" hidden="1">
      <c r="S153" s="141"/>
      <c r="T153" s="141"/>
      <c r="U153" s="14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41"/>
      <c r="AR153" s="141"/>
      <c r="AS153" s="141"/>
      <c r="AT153" s="141"/>
      <c r="AU153" s="141"/>
      <c r="AV153" s="141"/>
      <c r="AW153" s="141"/>
      <c r="AX153" s="141"/>
      <c r="AY153" s="141"/>
      <c r="AZ153" s="141"/>
      <c r="BA153" s="141"/>
      <c r="BB153" s="141"/>
      <c r="BC153" s="141"/>
      <c r="BD153" s="141"/>
      <c r="BE153" s="141"/>
      <c r="BF153" s="141"/>
      <c r="BG153" s="141"/>
      <c r="BH153" s="141"/>
      <c r="BI153" s="141"/>
      <c r="BJ153" s="141"/>
      <c r="BK153" s="141"/>
      <c r="BL153" s="141"/>
      <c r="BM153" s="141"/>
      <c r="BN153" s="141"/>
      <c r="BO153" s="141"/>
      <c r="BP153" s="141"/>
      <c r="BQ153" s="141"/>
      <c r="BR153" s="141"/>
      <c r="BS153" s="141"/>
      <c r="BT153" s="141"/>
      <c r="BU153" s="141"/>
      <c r="BV153" s="141"/>
      <c r="BW153" s="141"/>
      <c r="BX153" s="141"/>
      <c r="BY153" s="141"/>
      <c r="BZ153" s="141"/>
      <c r="CA153" s="141"/>
      <c r="CB153" s="141"/>
      <c r="CC153" s="141"/>
      <c r="CD153" s="141"/>
      <c r="CE153" s="141"/>
      <c r="CF153" s="141"/>
      <c r="CG153" s="141"/>
      <c r="CH153" s="141"/>
      <c r="CI153" s="141"/>
      <c r="CJ153" s="141"/>
      <c r="CK153" s="141"/>
      <c r="CL153" s="141"/>
      <c r="CM153" s="141"/>
      <c r="CN153" s="141"/>
      <c r="CO153" s="141"/>
      <c r="CP153" s="141"/>
      <c r="CQ153" s="141"/>
      <c r="CR153" s="141"/>
      <c r="CS153" s="141"/>
      <c r="CT153" s="141"/>
    </row>
    <row r="154" spans="19:98" ht="10.199999999999999" hidden="1">
      <c r="S154" s="141"/>
      <c r="T154" s="141"/>
      <c r="U154" s="14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41"/>
      <c r="AR154" s="141"/>
      <c r="AS154" s="141"/>
      <c r="AT154" s="141"/>
      <c r="AU154" s="141"/>
      <c r="AV154" s="141"/>
      <c r="AW154" s="141"/>
      <c r="AX154" s="141"/>
      <c r="AY154" s="141"/>
      <c r="AZ154" s="141"/>
      <c r="BA154" s="141"/>
      <c r="BB154" s="141"/>
      <c r="BC154" s="141"/>
      <c r="BD154" s="141"/>
      <c r="BE154" s="141"/>
      <c r="BF154" s="141"/>
      <c r="BG154" s="141"/>
      <c r="BH154" s="141"/>
      <c r="BI154" s="141"/>
      <c r="BJ154" s="141"/>
      <c r="BK154" s="141"/>
      <c r="BL154" s="141"/>
      <c r="BM154" s="141"/>
      <c r="BN154" s="141"/>
      <c r="BO154" s="141"/>
      <c r="BP154" s="141"/>
      <c r="BQ154" s="141"/>
      <c r="BR154" s="141"/>
      <c r="BS154" s="141"/>
      <c r="BT154" s="141"/>
      <c r="BU154" s="141"/>
      <c r="BV154" s="141"/>
      <c r="BW154" s="141"/>
      <c r="BX154" s="141"/>
      <c r="BY154" s="141"/>
      <c r="BZ154" s="141"/>
      <c r="CA154" s="141"/>
      <c r="CB154" s="141"/>
      <c r="CC154" s="141"/>
      <c r="CD154" s="141"/>
      <c r="CE154" s="141"/>
      <c r="CF154" s="141"/>
      <c r="CG154" s="141"/>
      <c r="CH154" s="141"/>
      <c r="CI154" s="141"/>
      <c r="CJ154" s="141"/>
      <c r="CK154" s="141"/>
      <c r="CL154" s="141"/>
      <c r="CM154" s="141"/>
      <c r="CN154" s="141"/>
      <c r="CO154" s="141"/>
      <c r="CP154" s="141"/>
      <c r="CQ154" s="141"/>
      <c r="CR154" s="141"/>
      <c r="CS154" s="141"/>
      <c r="CT154" s="141"/>
    </row>
    <row r="155" spans="19:98" ht="10.199999999999999" hidden="1">
      <c r="S155" s="141"/>
      <c r="T155" s="141"/>
      <c r="U155" s="141"/>
      <c r="V155" s="141"/>
      <c r="W155" s="141"/>
      <c r="X155" s="141"/>
      <c r="Y155" s="141"/>
      <c r="Z155" s="141"/>
      <c r="AA155" s="141"/>
      <c r="AB155" s="141"/>
      <c r="AC155" s="141"/>
      <c r="AD155" s="141"/>
      <c r="AE155" s="141"/>
      <c r="AF155" s="141"/>
      <c r="AG155" s="141"/>
      <c r="AH155" s="141"/>
      <c r="AI155" s="141"/>
      <c r="AJ155" s="141"/>
      <c r="AK155" s="141"/>
      <c r="AL155" s="141"/>
      <c r="AM155" s="141"/>
      <c r="AN155" s="141"/>
      <c r="AO155" s="141"/>
      <c r="AP155" s="141"/>
      <c r="AQ155" s="141"/>
      <c r="AR155" s="141"/>
      <c r="AS155" s="141"/>
      <c r="AT155" s="141"/>
      <c r="AU155" s="141"/>
      <c r="AV155" s="141"/>
      <c r="AW155" s="141"/>
      <c r="AX155" s="141"/>
      <c r="AY155" s="141"/>
      <c r="AZ155" s="141"/>
      <c r="BA155" s="141"/>
      <c r="BB155" s="141"/>
      <c r="BC155" s="141"/>
      <c r="BD155" s="141"/>
      <c r="BE155" s="141"/>
      <c r="BF155" s="141"/>
      <c r="BG155" s="141"/>
      <c r="BH155" s="141"/>
      <c r="BI155" s="141"/>
      <c r="BJ155" s="141"/>
      <c r="BK155" s="141"/>
      <c r="BL155" s="141"/>
      <c r="BM155" s="141"/>
      <c r="BN155" s="141"/>
      <c r="BO155" s="141"/>
      <c r="BP155" s="141"/>
      <c r="BQ155" s="141"/>
      <c r="BR155" s="141"/>
      <c r="BS155" s="141"/>
      <c r="BT155" s="141"/>
      <c r="BU155" s="141"/>
      <c r="BV155" s="141"/>
      <c r="BW155" s="141"/>
      <c r="BX155" s="141"/>
      <c r="BY155" s="141"/>
      <c r="BZ155" s="141"/>
      <c r="CA155" s="141"/>
      <c r="CB155" s="141"/>
      <c r="CC155" s="141"/>
      <c r="CD155" s="141"/>
      <c r="CE155" s="141"/>
      <c r="CF155" s="141"/>
      <c r="CG155" s="141"/>
      <c r="CH155" s="141"/>
      <c r="CI155" s="141"/>
      <c r="CJ155" s="141"/>
      <c r="CK155" s="141"/>
      <c r="CL155" s="141"/>
      <c r="CM155" s="141"/>
      <c r="CN155" s="141"/>
      <c r="CO155" s="141"/>
      <c r="CP155" s="141"/>
      <c r="CQ155" s="141"/>
      <c r="CR155" s="141"/>
      <c r="CS155" s="141"/>
      <c r="CT155" s="141"/>
    </row>
    <row r="156" spans="19:98" ht="10.199999999999999" hidden="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1"/>
      <c r="AP156" s="141"/>
      <c r="AQ156" s="141"/>
      <c r="AR156" s="141"/>
      <c r="AS156" s="141"/>
      <c r="AT156" s="141"/>
      <c r="AU156" s="141"/>
      <c r="AV156" s="141"/>
      <c r="AW156" s="141"/>
      <c r="AX156" s="141"/>
      <c r="AY156" s="141"/>
      <c r="AZ156" s="141"/>
      <c r="BA156" s="141"/>
      <c r="BB156" s="141"/>
      <c r="BC156" s="141"/>
      <c r="BD156" s="141"/>
      <c r="BE156" s="141"/>
      <c r="BF156" s="141"/>
      <c r="BG156" s="141"/>
      <c r="BH156" s="141"/>
      <c r="BI156" s="141"/>
      <c r="BJ156" s="141"/>
      <c r="BK156" s="141"/>
      <c r="BL156" s="141"/>
      <c r="BM156" s="141"/>
      <c r="BN156" s="141"/>
      <c r="BO156" s="141"/>
      <c r="BP156" s="141"/>
      <c r="BQ156" s="141"/>
      <c r="BR156" s="141"/>
      <c r="BS156" s="141"/>
      <c r="BT156" s="141"/>
      <c r="BU156" s="141"/>
      <c r="BV156" s="141"/>
      <c r="BW156" s="141"/>
      <c r="BX156" s="141"/>
      <c r="BY156" s="141"/>
      <c r="BZ156" s="141"/>
      <c r="CA156" s="141"/>
      <c r="CB156" s="141"/>
      <c r="CC156" s="141"/>
      <c r="CD156" s="141"/>
      <c r="CE156" s="141"/>
      <c r="CF156" s="141"/>
      <c r="CG156" s="141"/>
      <c r="CH156" s="141"/>
      <c r="CI156" s="141"/>
      <c r="CJ156" s="141"/>
      <c r="CK156" s="141"/>
      <c r="CL156" s="141"/>
      <c r="CM156" s="141"/>
      <c r="CN156" s="141"/>
      <c r="CO156" s="141"/>
      <c r="CP156" s="141"/>
      <c r="CQ156" s="141"/>
      <c r="CR156" s="141"/>
      <c r="CS156" s="141"/>
      <c r="CT156" s="141"/>
    </row>
    <row r="157" spans="19:98" ht="10.199999999999999" hidden="1">
      <c r="S157" s="141"/>
      <c r="T157" s="141"/>
      <c r="U157" s="141"/>
      <c r="V157" s="141"/>
      <c r="W157" s="141"/>
      <c r="X157" s="141"/>
      <c r="Y157" s="141"/>
      <c r="Z157" s="141"/>
      <c r="AA157" s="141"/>
      <c r="AB157" s="141"/>
      <c r="AC157" s="141"/>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row>
    <row r="158" spans="19:98" ht="10.199999999999999" hidden="1">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c r="AT158" s="141"/>
      <c r="AU158" s="141"/>
      <c r="AV158" s="141"/>
      <c r="AW158" s="141"/>
      <c r="AX158" s="141"/>
      <c r="AY158" s="141"/>
      <c r="AZ158" s="141"/>
      <c r="BA158" s="141"/>
      <c r="BB158" s="141"/>
      <c r="BC158" s="141"/>
      <c r="BD158" s="141"/>
      <c r="BE158" s="141"/>
      <c r="BF158" s="141"/>
      <c r="BG158" s="141"/>
      <c r="BH158" s="141"/>
      <c r="BI158" s="141"/>
      <c r="BJ158" s="141"/>
      <c r="BK158" s="141"/>
      <c r="BL158" s="141"/>
      <c r="BM158" s="141"/>
      <c r="BN158" s="141"/>
      <c r="BO158" s="141"/>
      <c r="BP158" s="141"/>
      <c r="BQ158" s="141"/>
      <c r="BR158" s="141"/>
      <c r="BS158" s="141"/>
      <c r="BT158" s="141"/>
      <c r="BU158" s="141"/>
      <c r="BV158" s="141"/>
      <c r="BW158" s="141"/>
      <c r="BX158" s="141"/>
      <c r="BY158" s="141"/>
      <c r="BZ158" s="141"/>
      <c r="CA158" s="141"/>
      <c r="CB158" s="141"/>
      <c r="CC158" s="141"/>
      <c r="CD158" s="141"/>
      <c r="CE158" s="141"/>
      <c r="CF158" s="141"/>
      <c r="CG158" s="141"/>
      <c r="CH158" s="141"/>
      <c r="CI158" s="141"/>
      <c r="CJ158" s="141"/>
      <c r="CK158" s="141"/>
      <c r="CL158" s="141"/>
      <c r="CM158" s="141"/>
      <c r="CN158" s="141"/>
      <c r="CO158" s="141"/>
      <c r="CP158" s="141"/>
      <c r="CQ158" s="141"/>
      <c r="CR158" s="141"/>
      <c r="CS158" s="141"/>
      <c r="CT158" s="141"/>
    </row>
    <row r="159" spans="19:98" ht="10.199999999999999" hidden="1">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141"/>
      <c r="AV159" s="141"/>
      <c r="AW159" s="141"/>
      <c r="AX159" s="141"/>
      <c r="AY159" s="141"/>
      <c r="AZ159" s="141"/>
      <c r="BA159" s="141"/>
      <c r="BB159" s="141"/>
      <c r="BC159" s="141"/>
      <c r="BD159" s="141"/>
      <c r="BE159" s="141"/>
      <c r="BF159" s="141"/>
      <c r="BG159" s="141"/>
      <c r="BH159" s="141"/>
      <c r="BI159" s="141"/>
      <c r="BJ159" s="141"/>
      <c r="BK159" s="141"/>
      <c r="BL159" s="141"/>
      <c r="BM159" s="141"/>
      <c r="BN159" s="141"/>
      <c r="BO159" s="141"/>
      <c r="BP159" s="141"/>
      <c r="BQ159" s="141"/>
      <c r="BR159" s="141"/>
      <c r="BS159" s="141"/>
      <c r="BT159" s="141"/>
      <c r="BU159" s="141"/>
      <c r="BV159" s="141"/>
      <c r="BW159" s="141"/>
      <c r="BX159" s="141"/>
      <c r="BY159" s="141"/>
      <c r="BZ159" s="141"/>
      <c r="CA159" s="141"/>
      <c r="CB159" s="141"/>
      <c r="CC159" s="141"/>
      <c r="CD159" s="141"/>
      <c r="CE159" s="141"/>
      <c r="CF159" s="141"/>
      <c r="CG159" s="141"/>
      <c r="CH159" s="141"/>
      <c r="CI159" s="141"/>
      <c r="CJ159" s="141"/>
      <c r="CK159" s="141"/>
      <c r="CL159" s="141"/>
      <c r="CM159" s="141"/>
      <c r="CN159" s="141"/>
      <c r="CO159" s="141"/>
      <c r="CP159" s="141"/>
      <c r="CQ159" s="141"/>
      <c r="CR159" s="141"/>
      <c r="CS159" s="141"/>
      <c r="CT159" s="141"/>
    </row>
    <row r="160" spans="19:98" ht="10.199999999999999" hidden="1">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c r="AT160" s="141"/>
      <c r="AU160" s="141"/>
      <c r="AV160" s="141"/>
      <c r="AW160" s="141"/>
      <c r="AX160" s="141"/>
      <c r="AY160" s="141"/>
      <c r="AZ160" s="141"/>
      <c r="BA160" s="141"/>
      <c r="BB160" s="141"/>
      <c r="BC160" s="141"/>
      <c r="BD160" s="141"/>
      <c r="BE160" s="141"/>
      <c r="BF160" s="141"/>
      <c r="BG160" s="141"/>
      <c r="BH160" s="141"/>
      <c r="BI160" s="141"/>
      <c r="BJ160" s="141"/>
      <c r="BK160" s="141"/>
      <c r="BL160" s="141"/>
      <c r="BM160" s="141"/>
      <c r="BN160" s="141"/>
      <c r="BO160" s="141"/>
      <c r="BP160" s="141"/>
      <c r="BQ160" s="141"/>
      <c r="BR160" s="141"/>
      <c r="BS160" s="141"/>
      <c r="BT160" s="141"/>
      <c r="BU160" s="141"/>
      <c r="BV160" s="141"/>
      <c r="BW160" s="141"/>
      <c r="BX160" s="141"/>
      <c r="BY160" s="141"/>
      <c r="BZ160" s="141"/>
      <c r="CA160" s="141"/>
      <c r="CB160" s="141"/>
      <c r="CC160" s="141"/>
      <c r="CD160" s="141"/>
      <c r="CE160" s="141"/>
      <c r="CF160" s="141"/>
      <c r="CG160" s="141"/>
      <c r="CH160" s="141"/>
      <c r="CI160" s="141"/>
      <c r="CJ160" s="141"/>
      <c r="CK160" s="141"/>
      <c r="CL160" s="141"/>
      <c r="CM160" s="141"/>
      <c r="CN160" s="141"/>
      <c r="CO160" s="141"/>
      <c r="CP160" s="141"/>
      <c r="CQ160" s="141"/>
      <c r="CR160" s="141"/>
      <c r="CS160" s="141"/>
      <c r="CT160" s="141"/>
    </row>
    <row r="161" spans="19:98" ht="10.199999999999999" hidden="1">
      <c r="S161" s="141"/>
      <c r="T161" s="141"/>
      <c r="U161" s="141"/>
      <c r="V161" s="141"/>
      <c r="W161" s="141"/>
      <c r="X161" s="141"/>
      <c r="Y161" s="141"/>
      <c r="Z161" s="141"/>
      <c r="AA161" s="141"/>
      <c r="AB161" s="141"/>
      <c r="AC161" s="141"/>
      <c r="AD161" s="141"/>
      <c r="AE161" s="141"/>
      <c r="AF161" s="141"/>
      <c r="AG161" s="141"/>
      <c r="AH161" s="141"/>
      <c r="AI161" s="141"/>
      <c r="AJ161" s="141"/>
      <c r="AK161" s="141"/>
      <c r="AL161" s="141"/>
      <c r="AM161" s="141"/>
      <c r="AN161" s="141"/>
      <c r="AO161" s="141"/>
      <c r="AP161" s="141"/>
      <c r="AQ161" s="141"/>
      <c r="AR161" s="141"/>
      <c r="AS161" s="141"/>
      <c r="AT161" s="141"/>
      <c r="AU161" s="141"/>
      <c r="AV161" s="141"/>
      <c r="AW161" s="141"/>
      <c r="AX161" s="141"/>
      <c r="AY161" s="141"/>
      <c r="AZ161" s="141"/>
      <c r="BA161" s="141"/>
      <c r="BB161" s="141"/>
      <c r="BC161" s="141"/>
      <c r="BD161" s="141"/>
      <c r="BE161" s="141"/>
      <c r="BF161" s="141"/>
      <c r="BG161" s="141"/>
      <c r="BH161" s="141"/>
      <c r="BI161" s="141"/>
      <c r="BJ161" s="141"/>
      <c r="BK161" s="141"/>
      <c r="BL161" s="141"/>
      <c r="BM161" s="141"/>
      <c r="BN161" s="141"/>
      <c r="BO161" s="141"/>
      <c r="BP161" s="141"/>
      <c r="BQ161" s="141"/>
      <c r="BR161" s="141"/>
      <c r="BS161" s="141"/>
      <c r="BT161" s="141"/>
      <c r="BU161" s="141"/>
      <c r="BV161" s="141"/>
      <c r="BW161" s="141"/>
      <c r="BX161" s="141"/>
      <c r="BY161" s="141"/>
      <c r="BZ161" s="141"/>
      <c r="CA161" s="141"/>
      <c r="CB161" s="141"/>
      <c r="CC161" s="141"/>
      <c r="CD161" s="141"/>
      <c r="CE161" s="141"/>
      <c r="CF161" s="141"/>
      <c r="CG161" s="141"/>
      <c r="CH161" s="141"/>
      <c r="CI161" s="141"/>
      <c r="CJ161" s="141"/>
      <c r="CK161" s="141"/>
      <c r="CL161" s="141"/>
      <c r="CM161" s="141"/>
      <c r="CN161" s="141"/>
      <c r="CO161" s="141"/>
      <c r="CP161" s="141"/>
      <c r="CQ161" s="141"/>
      <c r="CR161" s="141"/>
      <c r="CS161" s="141"/>
      <c r="CT161" s="141"/>
    </row>
    <row r="162" spans="19:98" ht="10.199999999999999" hidden="1">
      <c r="S162" s="141"/>
      <c r="T162" s="141"/>
      <c r="U162" s="141"/>
      <c r="V162" s="141"/>
      <c r="W162" s="141"/>
      <c r="X162" s="141"/>
      <c r="Y162" s="141"/>
      <c r="Z162" s="141"/>
      <c r="AA162" s="141"/>
      <c r="AB162" s="141"/>
      <c r="AC162" s="141"/>
      <c r="AD162" s="141"/>
      <c r="AE162" s="141"/>
      <c r="AF162" s="141"/>
      <c r="AG162" s="141"/>
      <c r="AH162" s="141"/>
      <c r="AI162" s="141"/>
      <c r="AJ162" s="141"/>
      <c r="AK162" s="141"/>
      <c r="AL162" s="141"/>
      <c r="AM162" s="141"/>
      <c r="AN162" s="141"/>
      <c r="AO162" s="141"/>
      <c r="AP162" s="141"/>
      <c r="AQ162" s="141"/>
      <c r="AR162" s="141"/>
      <c r="AS162" s="141"/>
      <c r="AT162" s="141"/>
      <c r="AU162" s="141"/>
      <c r="AV162" s="141"/>
      <c r="AW162" s="141"/>
      <c r="AX162" s="141"/>
      <c r="AY162" s="141"/>
      <c r="AZ162" s="141"/>
      <c r="BA162" s="141"/>
      <c r="BB162" s="141"/>
      <c r="BC162" s="141"/>
      <c r="BD162" s="141"/>
      <c r="BE162" s="141"/>
      <c r="BF162" s="141"/>
      <c r="BG162" s="141"/>
      <c r="BH162" s="141"/>
      <c r="BI162" s="141"/>
      <c r="BJ162" s="141"/>
      <c r="BK162" s="141"/>
      <c r="BL162" s="141"/>
      <c r="BM162" s="141"/>
      <c r="BN162" s="141"/>
      <c r="BO162" s="141"/>
      <c r="BP162" s="141"/>
      <c r="BQ162" s="141"/>
      <c r="BR162" s="141"/>
      <c r="BS162" s="141"/>
      <c r="BT162" s="141"/>
      <c r="BU162" s="141"/>
      <c r="BV162" s="141"/>
      <c r="BW162" s="141"/>
      <c r="BX162" s="141"/>
      <c r="BY162" s="141"/>
      <c r="BZ162" s="141"/>
      <c r="CA162" s="141"/>
      <c r="CB162" s="141"/>
      <c r="CC162" s="141"/>
      <c r="CD162" s="141"/>
      <c r="CE162" s="141"/>
      <c r="CF162" s="141"/>
      <c r="CG162" s="141"/>
      <c r="CH162" s="141"/>
      <c r="CI162" s="141"/>
      <c r="CJ162" s="141"/>
      <c r="CK162" s="141"/>
      <c r="CL162" s="141"/>
      <c r="CM162" s="141"/>
      <c r="CN162" s="141"/>
      <c r="CO162" s="141"/>
      <c r="CP162" s="141"/>
      <c r="CQ162" s="141"/>
      <c r="CR162" s="141"/>
      <c r="CS162" s="141"/>
      <c r="CT162" s="141"/>
    </row>
    <row r="163" spans="19:98" ht="10.199999999999999" hidden="1">
      <c r="S163" s="141"/>
      <c r="T163" s="141"/>
      <c r="U163" s="141"/>
      <c r="V163" s="141"/>
      <c r="W163" s="141"/>
      <c r="X163" s="141"/>
      <c r="Y163" s="141"/>
      <c r="Z163" s="141"/>
      <c r="AA163" s="141"/>
      <c r="AB163" s="141"/>
      <c r="AC163" s="141"/>
      <c r="AD163" s="141"/>
      <c r="AE163" s="141"/>
      <c r="AF163" s="141"/>
      <c r="AG163" s="141"/>
      <c r="AH163" s="141"/>
      <c r="AI163" s="141"/>
      <c r="AJ163" s="141"/>
      <c r="AK163" s="141"/>
      <c r="AL163" s="141"/>
      <c r="AM163" s="141"/>
      <c r="AN163" s="141"/>
      <c r="AO163" s="141"/>
      <c r="AP163" s="141"/>
      <c r="AQ163" s="141"/>
      <c r="AR163" s="141"/>
      <c r="AS163" s="141"/>
      <c r="AT163" s="141"/>
      <c r="AU163" s="141"/>
      <c r="AV163" s="141"/>
      <c r="AW163" s="141"/>
      <c r="AX163" s="141"/>
      <c r="AY163" s="141"/>
      <c r="AZ163" s="141"/>
      <c r="BA163" s="141"/>
      <c r="BB163" s="141"/>
      <c r="BC163" s="141"/>
      <c r="BD163" s="141"/>
      <c r="BE163" s="141"/>
      <c r="BF163" s="141"/>
      <c r="BG163" s="141"/>
      <c r="BH163" s="141"/>
      <c r="BI163" s="141"/>
      <c r="BJ163" s="141"/>
      <c r="BK163" s="141"/>
      <c r="BL163" s="141"/>
      <c r="BM163" s="141"/>
      <c r="BN163" s="141"/>
      <c r="BO163" s="141"/>
      <c r="BP163" s="141"/>
      <c r="BQ163" s="141"/>
      <c r="BR163" s="141"/>
      <c r="BS163" s="141"/>
      <c r="BT163" s="141"/>
      <c r="BU163" s="141"/>
      <c r="BV163" s="141"/>
      <c r="BW163" s="141"/>
      <c r="BX163" s="141"/>
      <c r="BY163" s="141"/>
      <c r="BZ163" s="141"/>
      <c r="CA163" s="141"/>
      <c r="CB163" s="141"/>
      <c r="CC163" s="141"/>
      <c r="CD163" s="141"/>
      <c r="CE163" s="141"/>
      <c r="CF163" s="141"/>
      <c r="CG163" s="141"/>
      <c r="CH163" s="141"/>
      <c r="CI163" s="141"/>
      <c r="CJ163" s="141"/>
      <c r="CK163" s="141"/>
      <c r="CL163" s="141"/>
      <c r="CM163" s="141"/>
      <c r="CN163" s="141"/>
      <c r="CO163" s="141"/>
      <c r="CP163" s="141"/>
      <c r="CQ163" s="141"/>
      <c r="CR163" s="141"/>
      <c r="CS163" s="141"/>
      <c r="CT163" s="141"/>
    </row>
    <row r="164" spans="19:98" ht="10.199999999999999" hidden="1">
      <c r="S164" s="141"/>
      <c r="T164" s="141"/>
      <c r="U164" s="141"/>
      <c r="V164" s="141"/>
      <c r="W164" s="141"/>
      <c r="X164" s="141"/>
      <c r="Y164" s="141"/>
      <c r="Z164" s="141"/>
      <c r="AA164" s="141"/>
      <c r="AB164" s="141"/>
      <c r="AC164" s="141"/>
      <c r="AD164" s="141"/>
      <c r="AE164" s="141"/>
      <c r="AF164" s="141"/>
      <c r="AG164" s="141"/>
      <c r="AH164" s="141"/>
      <c r="AI164" s="141"/>
      <c r="AJ164" s="141"/>
      <c r="AK164" s="141"/>
      <c r="AL164" s="141"/>
      <c r="AM164" s="141"/>
      <c r="AN164" s="141"/>
      <c r="AO164" s="141"/>
      <c r="AP164" s="141"/>
      <c r="AQ164" s="141"/>
      <c r="AR164" s="141"/>
      <c r="AS164" s="141"/>
      <c r="AT164" s="141"/>
      <c r="AU164" s="141"/>
      <c r="AV164" s="141"/>
      <c r="AW164" s="141"/>
      <c r="AX164" s="141"/>
      <c r="AY164" s="141"/>
      <c r="AZ164" s="141"/>
      <c r="BA164" s="141"/>
      <c r="BB164" s="141"/>
      <c r="BC164" s="141"/>
      <c r="BD164" s="141"/>
      <c r="BE164" s="141"/>
      <c r="BF164" s="141"/>
      <c r="BG164" s="141"/>
      <c r="BH164" s="141"/>
      <c r="BI164" s="141"/>
      <c r="BJ164" s="141"/>
      <c r="BK164" s="141"/>
      <c r="BL164" s="141"/>
      <c r="BM164" s="141"/>
      <c r="BN164" s="141"/>
      <c r="BO164" s="141"/>
      <c r="BP164" s="141"/>
      <c r="BQ164" s="141"/>
      <c r="BR164" s="141"/>
      <c r="BS164" s="141"/>
      <c r="BT164" s="141"/>
      <c r="BU164" s="141"/>
      <c r="BV164" s="141"/>
      <c r="BW164" s="141"/>
      <c r="BX164" s="141"/>
      <c r="BY164" s="141"/>
      <c r="BZ164" s="141"/>
      <c r="CA164" s="141"/>
      <c r="CB164" s="141"/>
      <c r="CC164" s="141"/>
      <c r="CD164" s="141"/>
      <c r="CE164" s="141"/>
      <c r="CF164" s="141"/>
      <c r="CG164" s="141"/>
      <c r="CH164" s="141"/>
      <c r="CI164" s="141"/>
      <c r="CJ164" s="141"/>
      <c r="CK164" s="141"/>
      <c r="CL164" s="141"/>
      <c r="CM164" s="141"/>
      <c r="CN164" s="141"/>
      <c r="CO164" s="141"/>
      <c r="CP164" s="141"/>
      <c r="CQ164" s="141"/>
      <c r="CR164" s="141"/>
      <c r="CS164" s="141"/>
      <c r="CT164" s="141"/>
    </row>
    <row r="165" spans="19:98" hidden="1"/>
    <row r="166" spans="19:98" hidden="1"/>
    <row r="167" spans="19:98" hidden="1"/>
    <row r="168" spans="19:98" hidden="1"/>
    <row r="169" spans="19:98" hidden="1"/>
    <row r="170" spans="19:98" hidden="1"/>
    <row r="171" spans="19:98" hidden="1"/>
    <row r="172" spans="19:98" hidden="1"/>
    <row r="173" spans="19:98" hidden="1"/>
    <row r="174" spans="19:98" hidden="1"/>
    <row r="175" spans="19:98" hidden="1"/>
    <row r="176" spans="19:98"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sheetData>
  <conditionalFormatting sqref="S4 T1:U1">
    <cfRule type="cellIs" dxfId="7" priority="1" operator="equal">
      <formula>"Check"</formula>
    </cfRule>
  </conditionalFormatting>
  <pageMargins left="0.74803149606299213" right="0.74803149606299213" top="0.98425196850393704" bottom="0.98425196850393704" header="0.51181102362204722" footer="0.51181102362204722"/>
  <pageSetup orientation="portrait" horizontalDpi="0" verticalDpi="0" r:id="rId1"/>
  <headerFooter alignWithMargins="0">
    <oddFooter>&amp;LIB-Competition Preliminary Case&amp;RPage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7DAF5-6F37-4C6B-B580-804D684E5520}">
  <sheetPr>
    <tabColor rgb="FF86654A"/>
  </sheetPr>
  <dimension ref="A1:CU91"/>
  <sheetViews>
    <sheetView showGridLines="0" zoomScaleNormal="100" zoomScaleSheetLayoutView="100" workbookViewId="0">
      <selection activeCell="B10" sqref="B10"/>
    </sheetView>
  </sheetViews>
  <sheetFormatPr defaultColWidth="0" defaultRowHeight="13.2" zeroHeight="1"/>
  <cols>
    <col min="1" max="1" width="2.6640625" style="1" customWidth="1"/>
    <col min="2" max="2" width="34" style="1" customWidth="1"/>
    <col min="3" max="3" width="12.44140625" style="1" customWidth="1"/>
    <col min="4" max="5" width="1.44140625" style="1" customWidth="1"/>
    <col min="6" max="18" width="6.77734375" style="1" customWidth="1"/>
    <col min="19" max="19" width="3.109375" style="1" customWidth="1"/>
    <col min="20" max="20" width="4.44140625" style="1" customWidth="1"/>
    <col min="21" max="21" width="3.44140625" style="1" customWidth="1"/>
    <col min="22" max="22" width="2.44140625" style="1" customWidth="1"/>
    <col min="23" max="23" width="0" style="1" hidden="1" customWidth="1"/>
    <col min="24" max="16384" width="9.44140625" style="1" hidden="1"/>
  </cols>
  <sheetData>
    <row r="1" spans="1:99" s="144" customFormat="1">
      <c r="A1" s="153" t="str">
        <f>'DCF - Assumptions'!$E$8&amp;" | Discounted Cash Flows - Valuation"</f>
        <v>Tapestry | Discounted Cash Flows - Valuation</v>
      </c>
      <c r="B1" s="152"/>
      <c r="T1" s="151" t="str">
        <f>IF(T5=U5,"OK","Check")</f>
        <v>OK</v>
      </c>
      <c r="U1" s="151" t="str">
        <f>IF(T6=U6,"OK","Check")</f>
        <v>OK</v>
      </c>
    </row>
    <row r="2" spans="1:99" s="147" customFormat="1" ht="1.95" customHeight="1">
      <c r="A2" s="150"/>
      <c r="S2" s="149"/>
      <c r="T2" s="148"/>
      <c r="U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row>
    <row r="3" spans="1:99" s="143" customFormat="1" ht="3" customHeight="1">
      <c r="A3" s="146"/>
      <c r="S3" s="145"/>
      <c r="T3" s="144"/>
      <c r="U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row>
    <row r="4" spans="1:99" s="141" customFormat="1" ht="15.6" collapsed="1">
      <c r="A4" s="513"/>
      <c r="O4" s="1"/>
      <c r="P4" s="1"/>
      <c r="Q4" s="1"/>
      <c r="R4" s="1"/>
      <c r="S4" s="251"/>
    </row>
    <row r="5" spans="1:99">
      <c r="B5" s="462" t="s">
        <v>368</v>
      </c>
      <c r="C5" s="462"/>
      <c r="D5" s="462"/>
      <c r="E5" s="462"/>
      <c r="F5" s="462"/>
      <c r="G5" s="462"/>
      <c r="H5" s="462"/>
      <c r="I5" s="462"/>
      <c r="J5" s="461"/>
      <c r="K5" s="461"/>
      <c r="L5" s="461"/>
      <c r="M5" s="512"/>
      <c r="N5" s="512"/>
      <c r="O5" s="512"/>
      <c r="P5" s="512"/>
      <c r="Q5" s="512"/>
      <c r="R5" s="512"/>
      <c r="S5" s="198"/>
      <c r="T5" s="260">
        <f>ROWS(B5:B43)</f>
        <v>39</v>
      </c>
      <c r="U5" s="2">
        <v>39</v>
      </c>
    </row>
    <row r="6" spans="1:99" ht="13.05" customHeight="1">
      <c r="B6" s="459"/>
      <c r="C6" s="459"/>
      <c r="D6" s="465"/>
      <c r="E6" s="465"/>
      <c r="F6" s="465"/>
      <c r="G6"/>
      <c r="H6"/>
      <c r="I6"/>
      <c r="J6"/>
      <c r="K6"/>
      <c r="L6"/>
      <c r="M6"/>
      <c r="N6"/>
      <c r="O6"/>
      <c r="P6"/>
      <c r="Q6"/>
      <c r="R6"/>
      <c r="S6" s="141"/>
      <c r="T6" s="260">
        <f>SUM(T7:T43)</f>
        <v>32</v>
      </c>
      <c r="U6" s="2">
        <v>32</v>
      </c>
    </row>
    <row r="7" spans="1:99" ht="13.05" customHeight="1">
      <c r="A7" s="141"/>
      <c r="B7" s="510" t="s">
        <v>367</v>
      </c>
      <c r="C7" s="510"/>
      <c r="D7" s="465"/>
      <c r="E7" s="475"/>
      <c r="F7" s="510" t="s">
        <v>366</v>
      </c>
      <c r="G7" s="510"/>
      <c r="H7" s="510"/>
      <c r="I7" s="510"/>
      <c r="J7" s="511"/>
      <c r="K7"/>
      <c r="L7" s="510" t="s">
        <v>365</v>
      </c>
      <c r="M7" s="509"/>
      <c r="N7" s="509"/>
      <c r="O7" s="509"/>
      <c r="P7" s="509"/>
      <c r="Q7" s="509"/>
      <c r="R7" s="508"/>
      <c r="T7" s="260">
        <f>IF(NOT(ISBLANK(B8)), 1, 0)</f>
        <v>1</v>
      </c>
      <c r="U7" s="252">
        <v>1</v>
      </c>
    </row>
    <row r="8" spans="1:99" ht="13.05" customHeight="1">
      <c r="A8" s="141"/>
      <c r="B8" s="465" t="s">
        <v>364</v>
      </c>
      <c r="C8" s="507"/>
      <c r="D8" s="465"/>
      <c r="E8" s="475"/>
      <c r="F8" s="496" t="s">
        <v>363</v>
      </c>
      <c r="G8" s="496"/>
      <c r="H8" s="496"/>
      <c r="I8" s="496"/>
      <c r="J8" s="504"/>
      <c r="K8"/>
      <c r="L8" s="493" t="s">
        <v>362</v>
      </c>
      <c r="M8" s="141"/>
      <c r="N8" s="141"/>
      <c r="O8" s="141"/>
      <c r="P8" s="181" t="s">
        <v>361</v>
      </c>
      <c r="Q8" s="506">
        <v>1</v>
      </c>
      <c r="R8" s="502"/>
      <c r="T8" s="260">
        <f>IF(NOT(ISBLANK(B9)), 1, 0)</f>
        <v>1</v>
      </c>
      <c r="U8" s="252">
        <v>1</v>
      </c>
    </row>
    <row r="9" spans="1:99" ht="13.05" customHeight="1">
      <c r="B9" s="477" t="s">
        <v>16</v>
      </c>
      <c r="C9" s="484"/>
      <c r="D9" s="465"/>
      <c r="E9" s="475"/>
      <c r="F9" s="496" t="s">
        <v>360</v>
      </c>
      <c r="G9" s="496"/>
      <c r="H9" s="496"/>
      <c r="I9" s="496"/>
      <c r="J9" s="504"/>
      <c r="K9"/>
      <c r="L9" s="493" t="s">
        <v>359</v>
      </c>
      <c r="M9" s="141"/>
      <c r="N9" s="141"/>
      <c r="O9" s="141"/>
      <c r="P9" s="141"/>
      <c r="Q9" s="141"/>
      <c r="R9" s="498"/>
      <c r="T9" s="260">
        <f>IF(NOT(ISBLANK(B10)), 1, 0)</f>
        <v>1</v>
      </c>
      <c r="U9" s="252">
        <v>1</v>
      </c>
    </row>
    <row r="10" spans="1:99" ht="13.05" customHeight="1">
      <c r="A10" s="141"/>
      <c r="B10" s="465" t="s">
        <v>14</v>
      </c>
      <c r="C10" s="505"/>
      <c r="D10" s="465"/>
      <c r="E10" s="475"/>
      <c r="F10" s="493" t="s">
        <v>15</v>
      </c>
      <c r="G10" s="493"/>
      <c r="H10" s="493"/>
      <c r="I10" s="493"/>
      <c r="J10" s="504"/>
      <c r="K10"/>
      <c r="L10" s="493" t="s">
        <v>358</v>
      </c>
      <c r="Q10" s="503">
        <f>1-Q8</f>
        <v>0</v>
      </c>
      <c r="R10" s="502"/>
      <c r="T10" s="260">
        <f>IF(NOT(ISBLANK(B11)), 1, 0)</f>
        <v>1</v>
      </c>
      <c r="U10" s="252">
        <v>1</v>
      </c>
    </row>
    <row r="11" spans="1:99" ht="13.05" customHeight="1">
      <c r="B11" s="501" t="s">
        <v>12</v>
      </c>
      <c r="C11" s="500"/>
      <c r="D11" s="465"/>
      <c r="E11" s="475"/>
      <c r="F11" s="489" t="s">
        <v>357</v>
      </c>
      <c r="G11" s="489"/>
      <c r="H11" s="489"/>
      <c r="I11" s="489"/>
      <c r="J11" s="499"/>
      <c r="K11"/>
      <c r="L11" s="493" t="s">
        <v>356</v>
      </c>
      <c r="R11" s="498"/>
      <c r="T11" s="260">
        <f>IF(NOT(ISBLANK(B12)), 1, 0)</f>
        <v>1</v>
      </c>
      <c r="U11" s="252">
        <v>1</v>
      </c>
    </row>
    <row r="12" spans="1:99" ht="13.05" customHeight="1">
      <c r="A12" s="141"/>
      <c r="B12" s="487" t="s">
        <v>355</v>
      </c>
      <c r="C12" s="497"/>
      <c r="D12" s="465"/>
      <c r="E12" s="475"/>
      <c r="F12" s="485" t="s">
        <v>13</v>
      </c>
      <c r="G12" s="485"/>
      <c r="H12" s="485"/>
      <c r="I12" s="485"/>
      <c r="J12" s="271"/>
      <c r="K12"/>
      <c r="L12" s="496" t="s">
        <v>354</v>
      </c>
      <c r="M12" s="141"/>
      <c r="N12" s="141"/>
      <c r="O12" s="141"/>
      <c r="P12" s="141"/>
      <c r="Q12" s="141"/>
      <c r="R12" s="495">
        <f>(R9*R8)*Q8+(R10*R11)*Q10</f>
        <v>0</v>
      </c>
      <c r="T12" s="260">
        <f>IF(NOT(ISBLANK(B13)), 1, 0)</f>
        <v>1</v>
      </c>
      <c r="U12" s="252">
        <v>1</v>
      </c>
    </row>
    <row r="13" spans="1:99" ht="13.05" customHeight="1">
      <c r="A13" s="141"/>
      <c r="B13" s="477" t="s">
        <v>8</v>
      </c>
      <c r="C13" s="494"/>
      <c r="D13" s="465"/>
      <c r="E13" s="475"/>
      <c r="F13" s="483" t="s">
        <v>353</v>
      </c>
      <c r="G13" s="483"/>
      <c r="H13" s="483"/>
      <c r="I13" s="483"/>
      <c r="J13" s="482"/>
      <c r="K13"/>
      <c r="L13" s="493" t="s">
        <v>15</v>
      </c>
      <c r="M13" s="141"/>
      <c r="N13" s="141"/>
      <c r="O13" s="141"/>
      <c r="P13" s="141"/>
      <c r="Q13" s="141"/>
      <c r="R13" s="492"/>
      <c r="T13" s="260">
        <f>IF(NOT(ISBLANK(B14)), 1, 0)</f>
        <v>1</v>
      </c>
      <c r="U13" s="252">
        <v>1</v>
      </c>
    </row>
    <row r="14" spans="1:99" ht="13.05" customHeight="1">
      <c r="B14" s="491" t="s">
        <v>6</v>
      </c>
      <c r="C14" s="490"/>
      <c r="D14" s="465"/>
      <c r="E14" s="475"/>
      <c r="F14" s="479" t="s">
        <v>11</v>
      </c>
      <c r="G14" s="479"/>
      <c r="H14" s="479"/>
      <c r="I14" s="479"/>
      <c r="J14" s="449"/>
      <c r="K14"/>
      <c r="L14" s="489" t="s">
        <v>352</v>
      </c>
      <c r="M14" s="141"/>
      <c r="N14" s="141"/>
      <c r="O14" s="141"/>
      <c r="P14" s="141"/>
      <c r="Q14" s="141"/>
      <c r="R14" s="488"/>
      <c r="T14" s="260">
        <f>IF(NOT(ISBLANK(B15)), 1, 0)</f>
        <v>1</v>
      </c>
      <c r="U14" s="252">
        <v>1</v>
      </c>
    </row>
    <row r="15" spans="1:99" ht="13.05" customHeight="1">
      <c r="A15" s="141"/>
      <c r="B15" s="487" t="s">
        <v>351</v>
      </c>
      <c r="C15" s="480"/>
      <c r="D15" s="465"/>
      <c r="E15" s="475"/>
      <c r="F15" s="474" t="s">
        <v>348</v>
      </c>
      <c r="G15" s="474"/>
      <c r="H15" s="474"/>
      <c r="I15" s="474"/>
      <c r="J15" s="486"/>
      <c r="K15"/>
      <c r="L15" s="485" t="s">
        <v>13</v>
      </c>
      <c r="M15" s="141"/>
      <c r="N15" s="141"/>
      <c r="O15" s="141"/>
      <c r="P15" s="141"/>
      <c r="Q15" s="141"/>
      <c r="R15" s="271"/>
      <c r="T15" s="260">
        <f>IF(NOT(ISBLANK(B16)), 1, 0)</f>
        <v>1</v>
      </c>
      <c r="U15" s="252">
        <v>1</v>
      </c>
    </row>
    <row r="16" spans="1:99" ht="13.05" customHeight="1">
      <c r="B16" s="477" t="s">
        <v>2</v>
      </c>
      <c r="C16" s="484"/>
      <c r="D16" s="465"/>
      <c r="E16" s="141"/>
      <c r="F16" s="472" t="s">
        <v>346</v>
      </c>
      <c r="G16" s="472"/>
      <c r="H16" s="472"/>
      <c r="I16" s="472"/>
      <c r="J16" s="471"/>
      <c r="K16"/>
      <c r="L16" s="483" t="s">
        <v>350</v>
      </c>
      <c r="M16" s="187"/>
      <c r="N16" s="187"/>
      <c r="O16" s="187"/>
      <c r="P16" s="187"/>
      <c r="Q16" s="187"/>
      <c r="R16" s="482"/>
      <c r="T16" s="260">
        <f>IF(NOT(ISBLANK(B17)), 1, 0)</f>
        <v>1</v>
      </c>
      <c r="U16" s="252">
        <v>1</v>
      </c>
    </row>
    <row r="17" spans="1:21" ht="13.05" customHeight="1">
      <c r="A17" s="141"/>
      <c r="B17" s="481" t="s">
        <v>0</v>
      </c>
      <c r="C17" s="480"/>
      <c r="D17" s="465"/>
      <c r="E17" s="475"/>
      <c r="F17" s="470" t="s">
        <v>344</v>
      </c>
      <c r="G17" s="470"/>
      <c r="H17" s="470"/>
      <c r="I17" s="470"/>
      <c r="J17" s="469"/>
      <c r="K17"/>
      <c r="L17" s="479" t="s">
        <v>11</v>
      </c>
      <c r="M17" s="141"/>
      <c r="N17" s="141"/>
      <c r="O17" s="141"/>
      <c r="P17" s="141"/>
      <c r="Q17" s="141"/>
      <c r="R17" s="478"/>
      <c r="T17" s="260">
        <f>IF(NOT(ISBLANK(B18)), 1, 0)</f>
        <v>1</v>
      </c>
      <c r="U17" s="252">
        <v>1</v>
      </c>
    </row>
    <row r="18" spans="1:21" ht="13.05" customHeight="1">
      <c r="A18" s="141"/>
      <c r="B18" s="477" t="s">
        <v>349</v>
      </c>
      <c r="C18" s="476"/>
      <c r="D18" s="465"/>
      <c r="E18" s="475"/>
      <c r="F18" s="468" t="s">
        <v>5</v>
      </c>
      <c r="G18" s="468"/>
      <c r="H18" s="468"/>
      <c r="I18" s="468"/>
      <c r="J18" s="467"/>
      <c r="K18"/>
      <c r="L18" s="474" t="s">
        <v>348</v>
      </c>
      <c r="M18" s="141"/>
      <c r="N18" s="141"/>
      <c r="O18" s="141"/>
      <c r="P18" s="141"/>
      <c r="Q18" s="141"/>
      <c r="R18" s="473"/>
      <c r="T18" s="260">
        <f>IF(NOT(ISBLANK(B19)), 1, 0)</f>
        <v>0</v>
      </c>
      <c r="U18" s="252">
        <v>0</v>
      </c>
    </row>
    <row r="19" spans="1:21" ht="13.05" customHeight="1">
      <c r="B19" s="465"/>
      <c r="D19" s="465"/>
      <c r="E19" s="465"/>
      <c r="F19" s="141" t="s">
        <v>347</v>
      </c>
      <c r="G19" s="141"/>
      <c r="H19" s="141"/>
      <c r="I19" s="141"/>
      <c r="J19" s="467"/>
      <c r="K19"/>
      <c r="L19" s="472" t="s">
        <v>346</v>
      </c>
      <c r="M19" s="187"/>
      <c r="N19" s="187"/>
      <c r="O19" s="187"/>
      <c r="P19" s="187"/>
      <c r="Q19" s="187"/>
      <c r="R19" s="471"/>
      <c r="T19" s="260">
        <f>IF(NOT(ISBLANK(B20)), 1, 0)</f>
        <v>1</v>
      </c>
      <c r="U19" s="252">
        <v>1</v>
      </c>
    </row>
    <row r="20" spans="1:21" ht="13.05" customHeight="1">
      <c r="B20" s="141" t="s">
        <v>345</v>
      </c>
      <c r="C20" s="466">
        <f>'DCF - Assumptions'!E9</f>
        <v>43496</v>
      </c>
      <c r="D20" s="465"/>
      <c r="E20" s="465"/>
      <c r="F20" s="211" t="s">
        <v>1</v>
      </c>
      <c r="G20" s="211"/>
      <c r="H20" s="211"/>
      <c r="I20" s="211"/>
      <c r="J20" s="463"/>
      <c r="K20"/>
      <c r="L20" s="470" t="s">
        <v>344</v>
      </c>
      <c r="M20" s="141"/>
      <c r="N20" s="141"/>
      <c r="O20" s="141"/>
      <c r="P20" s="141"/>
      <c r="Q20" s="141"/>
      <c r="R20" s="469"/>
      <c r="T20" s="260">
        <f>IF(NOT(ISBLANK(B21)), 1, 0)</f>
        <v>1</v>
      </c>
      <c r="U20" s="252">
        <v>1</v>
      </c>
    </row>
    <row r="21" spans="1:21" ht="13.05" customHeight="1">
      <c r="B21" s="141" t="s">
        <v>343</v>
      </c>
      <c r="C21" s="466">
        <f>'DCF - Assumptions'!E18</f>
        <v>43646</v>
      </c>
      <c r="D21" s="465"/>
      <c r="E21" s="465"/>
      <c r="F21" s="465"/>
      <c r="G21"/>
      <c r="H21"/>
      <c r="I21"/>
      <c r="J21"/>
      <c r="K21"/>
      <c r="L21" s="468" t="s">
        <v>5</v>
      </c>
      <c r="M21" s="141"/>
      <c r="N21" s="141"/>
      <c r="O21" s="141"/>
      <c r="P21" s="141"/>
      <c r="Q21" s="141"/>
      <c r="R21" s="467"/>
      <c r="T21" s="260">
        <f>IF(NOT(ISBLANK(B22)), 1, 0)</f>
        <v>0</v>
      </c>
      <c r="U21" s="252">
        <v>0</v>
      </c>
    </row>
    <row r="22" spans="1:21" ht="13.05" customHeight="1">
      <c r="B22" s="141"/>
      <c r="C22" s="466"/>
      <c r="D22" s="465"/>
      <c r="E22" s="465"/>
      <c r="F22" s="465"/>
      <c r="G22"/>
      <c r="H22"/>
      <c r="I22"/>
      <c r="J22"/>
      <c r="K22"/>
      <c r="L22" s="141" t="s">
        <v>3</v>
      </c>
      <c r="M22" s="141"/>
      <c r="N22" s="141"/>
      <c r="O22" s="141"/>
      <c r="P22" s="141"/>
      <c r="Q22" s="141"/>
      <c r="R22" s="464"/>
      <c r="T22" s="260">
        <f>IF(NOT(ISBLANK(B23)), 1, 0)</f>
        <v>0</v>
      </c>
      <c r="U22" s="252">
        <v>0</v>
      </c>
    </row>
    <row r="23" spans="1:21">
      <c r="L23" s="211" t="s">
        <v>1</v>
      </c>
      <c r="M23" s="141"/>
      <c r="N23" s="141"/>
      <c r="O23" s="141"/>
      <c r="P23" s="141"/>
      <c r="Q23" s="141"/>
      <c r="R23" s="463"/>
      <c r="T23" s="260">
        <f>IF(NOT(ISBLANK(B24)), 1, 0)</f>
        <v>0</v>
      </c>
      <c r="U23" s="252">
        <v>0</v>
      </c>
    </row>
    <row r="24" spans="1:21" ht="13.05" customHeight="1">
      <c r="T24" s="260">
        <f>IF(NOT(ISBLANK(B25)), 1, 0)</f>
        <v>1</v>
      </c>
      <c r="U24" s="252">
        <v>1</v>
      </c>
    </row>
    <row r="25" spans="1:21" ht="13.05" customHeight="1">
      <c r="B25" s="462" t="s">
        <v>342</v>
      </c>
      <c r="C25" s="462"/>
      <c r="D25" s="462"/>
      <c r="E25" s="462"/>
      <c r="F25" s="462"/>
      <c r="G25" s="462"/>
      <c r="H25" s="462"/>
      <c r="I25" s="462"/>
      <c r="J25" s="461"/>
      <c r="K25" s="461"/>
      <c r="L25" s="461"/>
      <c r="M25" s="461"/>
      <c r="N25" s="461"/>
      <c r="O25" s="461"/>
      <c r="P25" s="461"/>
      <c r="Q25" s="461"/>
      <c r="R25" s="461"/>
      <c r="T25" s="260">
        <f>IF(NOT(ISBLANK(B26)), 1, 0)</f>
        <v>1</v>
      </c>
      <c r="U25" s="252">
        <v>1</v>
      </c>
    </row>
    <row r="26" spans="1:21" ht="13.05" customHeight="1">
      <c r="B26" s="141" t="s">
        <v>243</v>
      </c>
      <c r="C26" s="460"/>
      <c r="D26" s="459"/>
      <c r="E26" s="459"/>
      <c r="F26" s="459"/>
      <c r="G26" s="459"/>
      <c r="H26" s="255"/>
      <c r="I26" s="459"/>
      <c r="J26" s="255"/>
      <c r="K26" s="290" t="s">
        <v>341</v>
      </c>
      <c r="L26" s="290"/>
      <c r="M26" s="290"/>
      <c r="N26" s="290"/>
      <c r="O26" s="290"/>
      <c r="P26" s="290"/>
      <c r="Q26" s="290"/>
      <c r="R26" s="290"/>
      <c r="T26" s="260">
        <f>IF(NOT(ISBLANK(B27)), 1, 0)</f>
        <v>1</v>
      </c>
      <c r="U26" s="252">
        <v>1</v>
      </c>
    </row>
    <row r="27" spans="1:21" ht="13.05" customHeight="1" thickBot="1">
      <c r="B27" s="248" t="s">
        <v>340</v>
      </c>
      <c r="C27" s="179"/>
      <c r="D27" s="179"/>
      <c r="E27" s="179"/>
      <c r="F27" s="248">
        <f>'DCF - Financials'!F8</f>
        <v>2014</v>
      </c>
      <c r="G27" s="248">
        <f>'DCF - Financials'!G8</f>
        <v>2015</v>
      </c>
      <c r="H27" s="248">
        <f>'DCF - Financials'!H8</f>
        <v>2016</v>
      </c>
      <c r="I27" s="248">
        <f>'DCF - Financials'!I8</f>
        <v>2017</v>
      </c>
      <c r="J27" s="248">
        <f>'DCF - Financials'!J8</f>
        <v>2018</v>
      </c>
      <c r="K27" s="248">
        <f>'DCF - Financials'!K8</f>
        <v>2019</v>
      </c>
      <c r="L27" s="248">
        <f>'DCF - Financials'!L8</f>
        <v>2020</v>
      </c>
      <c r="M27" s="248">
        <f>'DCF - Financials'!M8</f>
        <v>2021</v>
      </c>
      <c r="N27" s="248">
        <f>'DCF - Financials'!N8</f>
        <v>2022</v>
      </c>
      <c r="O27" s="248">
        <f>'DCF - Financials'!O8</f>
        <v>2023</v>
      </c>
      <c r="P27" s="248">
        <f>'DCF - Financials'!P8</f>
        <v>2024</v>
      </c>
      <c r="Q27" s="248">
        <f>'DCF - Financials'!Q8</f>
        <v>2025</v>
      </c>
      <c r="R27" s="248">
        <f>'DCF - Financials'!R8</f>
        <v>2026</v>
      </c>
      <c r="T27" s="260">
        <f>IF(NOT(ISBLANK(B28)), 1, 0)</f>
        <v>1</v>
      </c>
      <c r="U27" s="252">
        <v>1</v>
      </c>
    </row>
    <row r="28" spans="1:21" ht="13.05" customHeight="1">
      <c r="B28" s="211" t="str">
        <f>'DCF - Financials'!B12</f>
        <v>Total Revenues</v>
      </c>
      <c r="C28" s="141"/>
      <c r="D28" s="141"/>
      <c r="E28" s="141"/>
      <c r="F28" s="449"/>
      <c r="G28" s="449"/>
      <c r="H28" s="449"/>
      <c r="I28" s="449"/>
      <c r="J28" s="449"/>
      <c r="K28" s="449"/>
      <c r="L28" s="449"/>
      <c r="M28" s="449"/>
      <c r="N28" s="449"/>
      <c r="O28" s="449"/>
      <c r="P28" s="449"/>
      <c r="Q28" s="449"/>
      <c r="R28" s="449"/>
      <c r="T28" s="260">
        <f>IF(NOT(ISBLANK(B29)), 1, 0)</f>
        <v>1</v>
      </c>
      <c r="U28" s="252">
        <v>1</v>
      </c>
    </row>
    <row r="29" spans="1:21" ht="13.05" customHeight="1">
      <c r="B29" s="141" t="str">
        <f>'DCF - Financials'!B17</f>
        <v>Total COGS</v>
      </c>
      <c r="C29" s="141"/>
      <c r="D29" s="141"/>
      <c r="E29" s="141"/>
      <c r="F29" s="271"/>
      <c r="G29" s="271"/>
      <c r="H29" s="271"/>
      <c r="I29" s="271"/>
      <c r="J29" s="271"/>
      <c r="K29" s="271"/>
      <c r="L29" s="271"/>
      <c r="M29" s="271"/>
      <c r="N29" s="271"/>
      <c r="O29" s="271"/>
      <c r="P29" s="271"/>
      <c r="Q29" s="271"/>
      <c r="R29" s="271"/>
      <c r="T29" s="260">
        <f>IF(NOT(ISBLANK(B30)), 1, 0)</f>
        <v>1</v>
      </c>
      <c r="U29" s="252">
        <v>1</v>
      </c>
    </row>
    <row r="30" spans="1:21" ht="13.05" customHeight="1">
      <c r="B30" s="141" t="str">
        <f>'DCF - Financials'!B23</f>
        <v>Total SG&amp;A</v>
      </c>
      <c r="C30" s="141"/>
      <c r="D30" s="141"/>
      <c r="E30" s="141"/>
      <c r="F30" s="271"/>
      <c r="G30" s="271"/>
      <c r="H30" s="271"/>
      <c r="I30" s="271"/>
      <c r="J30" s="271"/>
      <c r="K30" s="271"/>
      <c r="L30" s="271"/>
      <c r="M30" s="271"/>
      <c r="N30" s="271"/>
      <c r="O30" s="271"/>
      <c r="P30" s="271"/>
      <c r="Q30" s="271"/>
      <c r="R30" s="271"/>
      <c r="T30" s="260">
        <f>IF(NOT(ISBLANK(B31)), 1, 0)</f>
        <v>1</v>
      </c>
      <c r="U30" s="252">
        <v>1</v>
      </c>
    </row>
    <row r="31" spans="1:21" ht="13.05" customHeight="1">
      <c r="B31" s="344" t="str">
        <f>'DCF - Financials'!B29</f>
        <v>Total EBIT</v>
      </c>
      <c r="C31" s="147"/>
      <c r="D31" s="147"/>
      <c r="E31" s="147"/>
      <c r="F31" s="451"/>
      <c r="G31" s="451"/>
      <c r="H31" s="451"/>
      <c r="I31" s="451"/>
      <c r="J31" s="451"/>
      <c r="K31" s="451"/>
      <c r="L31" s="451"/>
      <c r="M31" s="451"/>
      <c r="N31" s="451"/>
      <c r="O31" s="451"/>
      <c r="P31" s="451"/>
      <c r="Q31" s="451"/>
      <c r="R31" s="451"/>
      <c r="T31" s="260">
        <f>IF(NOT(ISBLANK(B32)), 1, 0)</f>
        <v>1</v>
      </c>
      <c r="U31" s="252">
        <v>1</v>
      </c>
    </row>
    <row r="32" spans="1:21" ht="13.05" customHeight="1">
      <c r="B32" s="141" t="s">
        <v>339</v>
      </c>
      <c r="C32" s="303"/>
      <c r="D32" s="303"/>
      <c r="E32" s="303"/>
      <c r="F32" s="271"/>
      <c r="G32" s="271"/>
      <c r="H32" s="271"/>
      <c r="I32" s="271"/>
      <c r="J32" s="271"/>
      <c r="K32" s="271"/>
      <c r="L32" s="271"/>
      <c r="M32" s="271"/>
      <c r="N32" s="271"/>
      <c r="O32" s="271"/>
      <c r="P32" s="271"/>
      <c r="Q32" s="271"/>
      <c r="R32" s="271"/>
      <c r="T32" s="260">
        <f>IF(NOT(ISBLANK(B33)), 1, 0)</f>
        <v>1</v>
      </c>
      <c r="U32" s="252">
        <v>1</v>
      </c>
    </row>
    <row r="33" spans="1:21" s="258" customFormat="1" ht="13.05" customHeight="1">
      <c r="B33" s="141" t="s">
        <v>281</v>
      </c>
      <c r="C33" s="303"/>
      <c r="D33" s="303"/>
      <c r="E33" s="303"/>
      <c r="F33" s="271"/>
      <c r="G33" s="271"/>
      <c r="H33" s="271"/>
      <c r="I33" s="271"/>
      <c r="J33" s="271"/>
      <c r="K33" s="271"/>
      <c r="L33" s="271"/>
      <c r="M33" s="271"/>
      <c r="N33" s="271"/>
      <c r="O33" s="271"/>
      <c r="P33" s="271"/>
      <c r="Q33" s="271"/>
      <c r="R33" s="271"/>
      <c r="T33" s="260">
        <f>IF(NOT(ISBLANK(B34)), 1, 0)</f>
        <v>1</v>
      </c>
      <c r="U33" s="252">
        <v>1</v>
      </c>
    </row>
    <row r="34" spans="1:21" s="258" customFormat="1" ht="13.05" customHeight="1">
      <c r="B34" s="141" t="s">
        <v>338</v>
      </c>
      <c r="C34" s="303"/>
      <c r="D34" s="303"/>
      <c r="E34" s="303"/>
      <c r="F34" s="271"/>
      <c r="G34" s="271"/>
      <c r="H34" s="271"/>
      <c r="I34" s="271"/>
      <c r="J34" s="271"/>
      <c r="K34" s="271"/>
      <c r="L34" s="271"/>
      <c r="M34" s="271"/>
      <c r="N34" s="271"/>
      <c r="O34" s="271"/>
      <c r="P34" s="271"/>
      <c r="Q34" s="271"/>
      <c r="R34" s="271"/>
      <c r="T34" s="260">
        <f>IF(NOT(ISBLANK(B35)), 1, 0)</f>
        <v>1</v>
      </c>
      <c r="U34" s="252">
        <v>1</v>
      </c>
    </row>
    <row r="35" spans="1:21" ht="13.05" customHeight="1">
      <c r="A35" s="122"/>
      <c r="B35" s="141" t="s">
        <v>337</v>
      </c>
      <c r="C35" s="303"/>
      <c r="D35" s="303"/>
      <c r="E35" s="303"/>
      <c r="F35" s="295"/>
      <c r="G35" s="295"/>
      <c r="H35" s="295"/>
      <c r="I35" s="295"/>
      <c r="J35" s="295"/>
      <c r="K35" s="295"/>
      <c r="L35" s="295"/>
      <c r="M35" s="295"/>
      <c r="N35" s="295"/>
      <c r="O35" s="295"/>
      <c r="P35" s="295"/>
      <c r="Q35" s="295"/>
      <c r="R35" s="295"/>
      <c r="T35" s="260">
        <f>IF(NOT(ISBLANK(B36)), 1, 0)</f>
        <v>1</v>
      </c>
      <c r="U35" s="252">
        <v>1</v>
      </c>
    </row>
    <row r="36" spans="1:21" ht="13.05" customHeight="1">
      <c r="A36" s="122"/>
      <c r="B36" s="344" t="s">
        <v>336</v>
      </c>
      <c r="C36" s="458"/>
      <c r="D36" s="458"/>
      <c r="E36" s="458"/>
      <c r="F36" s="449"/>
      <c r="G36" s="449"/>
      <c r="H36" s="449"/>
      <c r="I36" s="449"/>
      <c r="J36" s="449"/>
      <c r="K36" s="449"/>
      <c r="L36" s="449"/>
      <c r="M36" s="449"/>
      <c r="N36" s="449"/>
      <c r="O36" s="449"/>
      <c r="P36" s="449"/>
      <c r="Q36" s="449"/>
      <c r="R36" s="449"/>
      <c r="T36" s="260">
        <f>IF(NOT(ISBLANK(B37)), 1, 0)</f>
        <v>1</v>
      </c>
      <c r="U36" s="252">
        <v>1</v>
      </c>
    </row>
    <row r="37" spans="1:21" ht="13.05" customHeight="1">
      <c r="A37" s="122"/>
      <c r="B37" s="348" t="s">
        <v>335</v>
      </c>
      <c r="C37" s="303"/>
      <c r="D37" s="303"/>
      <c r="E37" s="303"/>
      <c r="F37" s="455"/>
      <c r="G37" s="455"/>
      <c r="H37" s="455"/>
      <c r="I37" s="455"/>
      <c r="J37" s="455"/>
      <c r="K37" s="454"/>
      <c r="L37" s="454"/>
      <c r="M37" s="454"/>
      <c r="N37" s="454"/>
      <c r="O37" s="454"/>
      <c r="P37" s="454"/>
      <c r="Q37" s="454"/>
      <c r="R37" s="454"/>
      <c r="T37" s="260">
        <f>IF(NOT(ISBLANK(B38)), 1, 0)</f>
        <v>1</v>
      </c>
      <c r="U37" s="252">
        <v>1</v>
      </c>
    </row>
    <row r="38" spans="1:21" ht="13.05" customHeight="1">
      <c r="B38" s="348" t="s">
        <v>334</v>
      </c>
      <c r="C38" s="303"/>
      <c r="D38" s="303"/>
      <c r="E38" s="303"/>
      <c r="F38" s="457"/>
      <c r="G38" s="457"/>
      <c r="H38" s="457"/>
      <c r="I38" s="457"/>
      <c r="J38" s="457"/>
      <c r="K38" s="456"/>
      <c r="L38" s="456"/>
      <c r="M38" s="456"/>
      <c r="N38" s="456"/>
      <c r="O38" s="456"/>
      <c r="P38" s="456"/>
      <c r="Q38" s="456"/>
      <c r="R38" s="456"/>
      <c r="T38" s="260">
        <f>IF(NOT(ISBLANK(B39)), 1, 0)</f>
        <v>1</v>
      </c>
      <c r="U38" s="252">
        <v>1</v>
      </c>
    </row>
    <row r="39" spans="1:21" ht="13.05" customHeight="1">
      <c r="B39" s="348" t="s">
        <v>333</v>
      </c>
      <c r="C39" s="303"/>
      <c r="D39" s="303"/>
      <c r="E39" s="303"/>
      <c r="F39" s="455"/>
      <c r="G39" s="455"/>
      <c r="H39" s="455"/>
      <c r="I39" s="455"/>
      <c r="J39" s="455"/>
      <c r="K39" s="454"/>
      <c r="L39" s="454"/>
      <c r="M39" s="454"/>
      <c r="N39" s="454"/>
      <c r="O39" s="454"/>
      <c r="P39" s="454"/>
      <c r="Q39" s="454"/>
      <c r="R39" s="454"/>
      <c r="T39" s="260">
        <f>IF(NOT(ISBLANK(B40)), 1, 0)</f>
        <v>1</v>
      </c>
      <c r="U39" s="252">
        <v>1</v>
      </c>
    </row>
    <row r="40" spans="1:21">
      <c r="B40" s="344" t="s">
        <v>332</v>
      </c>
      <c r="C40" s="453"/>
      <c r="D40" s="453"/>
      <c r="E40" s="453"/>
      <c r="F40" s="452"/>
      <c r="G40" s="452"/>
      <c r="H40" s="452"/>
      <c r="I40" s="452"/>
      <c r="J40" s="452"/>
      <c r="K40" s="451"/>
      <c r="L40" s="451"/>
      <c r="M40" s="451"/>
      <c r="N40" s="451"/>
      <c r="O40" s="451"/>
      <c r="P40" s="451"/>
      <c r="Q40" s="451"/>
      <c r="R40" s="451"/>
      <c r="T40" s="260">
        <f>IF(NOT(ISBLANK(B41)), 1, 0)</f>
        <v>1</v>
      </c>
      <c r="U40" s="252">
        <v>1</v>
      </c>
    </row>
    <row r="41" spans="1:21">
      <c r="B41" s="450" t="s">
        <v>331</v>
      </c>
      <c r="T41" s="260">
        <f>IF(NOT(ISBLANK(B42)), 1, 0)</f>
        <v>1</v>
      </c>
      <c r="U41" s="252">
        <v>1</v>
      </c>
    </row>
    <row r="42" spans="1:21">
      <c r="B42" s="211" t="s">
        <v>72</v>
      </c>
      <c r="C42" s="303"/>
      <c r="D42" s="303"/>
      <c r="E42" s="303"/>
      <c r="F42" s="449"/>
      <c r="G42" s="449"/>
      <c r="H42" s="449"/>
      <c r="I42" s="449"/>
      <c r="J42" s="449"/>
      <c r="K42" s="449"/>
      <c r="L42" s="449"/>
      <c r="M42" s="449"/>
      <c r="N42" s="449"/>
      <c r="O42" s="449"/>
      <c r="P42" s="449"/>
      <c r="Q42" s="449"/>
      <c r="R42" s="449"/>
      <c r="T42" s="260">
        <f>IF(NOT(ISBLANK(B43)), 1, 0)</f>
        <v>1</v>
      </c>
      <c r="U42" s="252">
        <v>1</v>
      </c>
    </row>
    <row r="43" spans="1:21">
      <c r="B43" s="211" t="s">
        <v>248</v>
      </c>
      <c r="F43" s="449"/>
      <c r="G43" s="449"/>
      <c r="H43" s="449"/>
      <c r="I43" s="449"/>
      <c r="J43" s="449"/>
      <c r="K43" s="449"/>
      <c r="L43" s="449"/>
      <c r="M43" s="449"/>
      <c r="N43" s="449"/>
      <c r="O43" s="449"/>
      <c r="P43" s="449"/>
      <c r="Q43" s="449"/>
      <c r="R43" s="449"/>
      <c r="T43" s="260">
        <f>IF(NOT(ISBLANK(B44)), 1, 0)</f>
        <v>0</v>
      </c>
      <c r="U43" s="252">
        <v>0</v>
      </c>
    </row>
    <row r="44" spans="1:21"/>
    <row r="45" spans="1:21" hidden="1"/>
    <row r="46" spans="1:21" hidden="1"/>
    <row r="47" spans="1:21" hidden="1"/>
    <row r="48" spans="1:2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sheetData>
  <conditionalFormatting sqref="C32:E40 C42:E42">
    <cfRule type="cellIs" dxfId="6" priority="6" stopIfTrue="1" operator="equal">
      <formula>$D$4</formula>
    </cfRule>
  </conditionalFormatting>
  <conditionalFormatting sqref="H26">
    <cfRule type="cellIs" dxfId="5" priority="5" stopIfTrue="1" operator="equal">
      <formula>#REF!</formula>
    </cfRule>
  </conditionalFormatting>
  <conditionalFormatting sqref="R13 L13">
    <cfRule type="cellIs" dxfId="4" priority="4" stopIfTrue="1" operator="equal">
      <formula>"ERROR"</formula>
    </cfRule>
  </conditionalFormatting>
  <conditionalFormatting sqref="K26">
    <cfRule type="cellIs" dxfId="3" priority="3" stopIfTrue="1" operator="equal">
      <formula>#REF!</formula>
    </cfRule>
  </conditionalFormatting>
  <conditionalFormatting sqref="S4">
    <cfRule type="cellIs" dxfId="2" priority="2" operator="equal">
      <formula>"Check"</formula>
    </cfRule>
  </conditionalFormatting>
  <conditionalFormatting sqref="T1:U1">
    <cfRule type="cellIs" dxfId="1" priority="1" operator="equal">
      <formula>"Check"</formula>
    </cfRule>
  </conditionalFormatting>
  <pageMargins left="0.74803149606299213" right="0.74803149606299213" top="0.98425196850393704" bottom="0.98425196850393704" header="0.51181102362204722" footer="0.51181102362204722"/>
  <pageSetup orientation="portrait" r:id="rId1"/>
  <headerFooter alignWithMargins="0">
    <oddFooter>&amp;LIB-Competition Preliminary Case&amp;RPage &amp;P</oddFooter>
  </headerFooter>
  <colBreaks count="1" manualBreakCount="1">
    <brk id="17" min="3" max="4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22FC5-4D61-4418-83FC-F4FDB9D94D66}">
  <sheetPr>
    <tabColor rgb="FF86654A"/>
  </sheetPr>
  <dimension ref="A1:S34"/>
  <sheetViews>
    <sheetView showGridLines="0" topLeftCell="A4" zoomScaleNormal="100" workbookViewId="0">
      <selection activeCell="B10" sqref="B10"/>
    </sheetView>
  </sheetViews>
  <sheetFormatPr defaultColWidth="0" defaultRowHeight="10.199999999999999" zeroHeight="1"/>
  <cols>
    <col min="1" max="1" width="1.44140625" style="141" customWidth="1"/>
    <col min="2" max="2" width="21.44140625" style="164" customWidth="1"/>
    <col min="3" max="4" width="8" style="164" customWidth="1"/>
    <col min="5" max="5" width="81.44140625" style="164" customWidth="1"/>
    <col min="6" max="6" width="3.6640625" style="164" customWidth="1"/>
    <col min="7" max="16384" width="11.44140625" style="164" hidden="1"/>
  </cols>
  <sheetData>
    <row r="1" spans="1:19" s="143" customFormat="1" ht="13.2">
      <c r="A1" s="153" t="str">
        <f>'DCF - Assumptions'!$E$8&amp;" | Discounted Cash Flows - Assumptions Summary"</f>
        <v>Tapestry | Discounted Cash Flows - Assumptions Summary</v>
      </c>
      <c r="B1" s="153"/>
      <c r="R1" s="145"/>
      <c r="S1" s="145"/>
    </row>
    <row r="2" spans="1:19" s="147" customFormat="1" ht="1.95" customHeight="1">
      <c r="A2" s="547" t="s">
        <v>391</v>
      </c>
      <c r="R2" s="149"/>
      <c r="S2" s="149"/>
    </row>
    <row r="3" spans="1:19" s="143" customFormat="1" ht="3" customHeight="1">
      <c r="A3" s="546"/>
      <c r="R3" s="145"/>
      <c r="S3" s="145"/>
    </row>
    <row r="4" spans="1:19">
      <c r="A4" s="254"/>
      <c r="B4" s="536"/>
      <c r="C4" s="545"/>
      <c r="D4" s="545"/>
      <c r="E4" s="544"/>
    </row>
    <row r="5" spans="1:19" ht="15" customHeight="1">
      <c r="A5" s="254"/>
      <c r="B5" s="543" t="s">
        <v>390</v>
      </c>
      <c r="C5" s="542"/>
      <c r="D5" s="542"/>
      <c r="E5" s="541"/>
    </row>
    <row r="6" spans="1:19">
      <c r="B6" s="540" t="s">
        <v>375</v>
      </c>
      <c r="C6" s="539" t="s">
        <v>389</v>
      </c>
      <c r="D6" s="539" t="s">
        <v>388</v>
      </c>
      <c r="E6" s="538" t="s">
        <v>373</v>
      </c>
    </row>
    <row r="7" spans="1:19" ht="20.399999999999999">
      <c r="A7" s="254"/>
      <c r="B7" s="527" t="s">
        <v>387</v>
      </c>
      <c r="C7" s="520">
        <f>('DCF - Financials'!R12/'DCF - Financials'!J12)^(1/8)-1</f>
        <v>-1</v>
      </c>
      <c r="D7" s="519"/>
      <c r="E7" s="525"/>
    </row>
    <row r="8" spans="1:19" ht="20.399999999999999">
      <c r="B8" s="527" t="s">
        <v>386</v>
      </c>
      <c r="C8" s="520">
        <f>('DCF - Financials'!R9/'DCF - Financials'!J9)^(1/8)-1</f>
        <v>-1</v>
      </c>
      <c r="D8" s="519"/>
      <c r="E8" s="523"/>
    </row>
    <row r="9" spans="1:19" ht="20.399999999999999">
      <c r="B9" s="527" t="s">
        <v>385</v>
      </c>
      <c r="C9" s="520">
        <f>IFERROR(('DCF - Financials'!R10/'DCF - Financials'!K10)^(1/7)-1,0)</f>
        <v>0</v>
      </c>
      <c r="D9" s="519"/>
      <c r="E9" s="518"/>
    </row>
    <row r="10" spans="1:19" ht="20.399999999999999">
      <c r="B10" s="527" t="s">
        <v>384</v>
      </c>
      <c r="C10" s="520">
        <f>('DCF - Financials'!R11/'DCF - Financials'!J11)^(1/8)-1</f>
        <v>-1</v>
      </c>
      <c r="D10" s="519"/>
      <c r="E10" s="518"/>
    </row>
    <row r="11" spans="1:19" ht="20.399999999999999">
      <c r="B11" s="527" t="s">
        <v>383</v>
      </c>
      <c r="C11" s="520">
        <f>IFERROR(SUM('DCF - Summary'!K26:R26)/SUM('DCF - Summary'!K11:R11),0)</f>
        <v>0</v>
      </c>
      <c r="D11" s="520">
        <f>'DCF - Summary'!R28</f>
        <v>0</v>
      </c>
      <c r="E11" s="518"/>
    </row>
    <row r="12" spans="1:19" ht="20.399999999999999">
      <c r="B12" s="527" t="s">
        <v>382</v>
      </c>
      <c r="C12" s="520">
        <f>SUM('DCF - Summary'!K22:R22)/SUM('DCF - Summary'!J8:R8)</f>
        <v>0</v>
      </c>
      <c r="D12" s="520">
        <f>'DCF - Summary'!R51</f>
        <v>0</v>
      </c>
      <c r="E12" s="518"/>
    </row>
    <row r="13" spans="1:19" ht="20.399999999999999">
      <c r="B13" s="527" t="s">
        <v>381</v>
      </c>
      <c r="C13" s="520">
        <f>SUM('DCF - Summary'!K23:R23)/SUM('DCF - Summary'!J9:R9)</f>
        <v>0</v>
      </c>
      <c r="D13" s="520">
        <f>'DCF - Summary'!R52</f>
        <v>0</v>
      </c>
      <c r="E13" s="518"/>
    </row>
    <row r="14" spans="1:19" ht="24" customHeight="1">
      <c r="B14" s="527" t="s">
        <v>380</v>
      </c>
      <c r="C14" s="520">
        <f>SUM('DCF - Summary'!K24:R24)/SUM('DCF - Summary'!J10:R10)</f>
        <v>0</v>
      </c>
      <c r="D14" s="520">
        <f>'DCF - Summary'!R53</f>
        <v>0</v>
      </c>
      <c r="E14" s="518"/>
    </row>
    <row r="15" spans="1:19" ht="20.399999999999999">
      <c r="B15" s="527" t="s">
        <v>379</v>
      </c>
      <c r="C15" s="520">
        <f>('DCF - Financials'!R34/'DCF - Financials'!J34)^(1/8)-1</f>
        <v>-1</v>
      </c>
      <c r="D15" s="519"/>
      <c r="E15" s="518"/>
    </row>
    <row r="16" spans="1:19" ht="20.399999999999999">
      <c r="B16" s="527" t="s">
        <v>378</v>
      </c>
      <c r="C16" s="520">
        <f>IFERROR(SUM('DCF - Summary'!K32:R32)/SUM('DCF - Summary'!K11:R11),0)</f>
        <v>0</v>
      </c>
      <c r="D16" s="520">
        <f>'DCF - Summary'!R55</f>
        <v>0</v>
      </c>
      <c r="E16" s="518"/>
    </row>
    <row r="17" spans="1:5" ht="20.399999999999999">
      <c r="B17" s="527" t="s">
        <v>377</v>
      </c>
      <c r="C17" s="520">
        <f>IFERROR(-SUM('DCF - Summary'!K61:R61)/SUM('DCF - Summary'!K11:R11),0)</f>
        <v>0</v>
      </c>
      <c r="D17" s="519"/>
      <c r="E17" s="518"/>
    </row>
    <row r="18" spans="1:5">
      <c r="B18" s="537"/>
      <c r="C18" s="536"/>
      <c r="D18" s="536"/>
      <c r="E18" s="535"/>
    </row>
    <row r="19" spans="1:5" ht="13.2">
      <c r="A19" s="254"/>
      <c r="B19" s="534" t="s">
        <v>376</v>
      </c>
      <c r="C19" s="533"/>
      <c r="D19" s="533"/>
      <c r="E19" s="532"/>
    </row>
    <row r="20" spans="1:5">
      <c r="B20" s="531" t="s">
        <v>375</v>
      </c>
      <c r="C20" s="530" t="s">
        <v>374</v>
      </c>
      <c r="D20" s="529"/>
      <c r="E20" s="528" t="s">
        <v>373</v>
      </c>
    </row>
    <row r="21" spans="1:5" ht="19.95" customHeight="1">
      <c r="B21" s="527" t="s">
        <v>12</v>
      </c>
      <c r="C21" s="526">
        <f>'DCF - Valuation'!C11</f>
        <v>0</v>
      </c>
      <c r="D21" s="519"/>
      <c r="E21" s="525"/>
    </row>
    <row r="22" spans="1:5" ht="19.95" customHeight="1">
      <c r="B22" s="524" t="s">
        <v>372</v>
      </c>
      <c r="C22" s="520">
        <f>'DCF - Valuation'!C8</f>
        <v>0</v>
      </c>
      <c r="D22" s="519"/>
      <c r="E22" s="523"/>
    </row>
    <row r="23" spans="1:5" ht="19.95" customHeight="1">
      <c r="B23" s="522" t="s">
        <v>371</v>
      </c>
      <c r="C23" s="520">
        <f>'DCF - Valuation'!C13</f>
        <v>0</v>
      </c>
      <c r="D23" s="519"/>
      <c r="E23" s="518"/>
    </row>
    <row r="24" spans="1:5" ht="19.95" customHeight="1">
      <c r="B24" s="521" t="s">
        <v>370</v>
      </c>
      <c r="C24" s="520">
        <f>'DCF - Valuation'!C18</f>
        <v>0</v>
      </c>
      <c r="D24" s="519"/>
      <c r="E24" s="518"/>
    </row>
    <row r="25" spans="1:5" ht="19.95" customHeight="1">
      <c r="B25" s="517" t="s">
        <v>369</v>
      </c>
      <c r="C25" s="516">
        <f>'DCF - Valuation'!R8</f>
        <v>0</v>
      </c>
      <c r="D25" s="515"/>
      <c r="E25" s="514"/>
    </row>
    <row r="26" spans="1:5" ht="19.95" customHeight="1"/>
    <row r="27" spans="1:5" ht="19.95" hidden="1" customHeight="1"/>
    <row r="28" spans="1:5" ht="19.95" hidden="1" customHeight="1"/>
    <row r="29" spans="1:5" ht="19.95" hidden="1" customHeight="1"/>
    <row r="30" spans="1:5" ht="19.95" hidden="1" customHeight="1"/>
    <row r="31" spans="1:5" ht="19.95" hidden="1" customHeight="1"/>
    <row r="32" spans="1:5" ht="19.95" hidden="1" customHeight="1"/>
    <row r="33"/>
    <row r="34"/>
  </sheetData>
  <conditionalFormatting sqref="R1:S1">
    <cfRule type="cellIs" dxfId="0" priority="1" operator="equal">
      <formula>"Check"</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DCF - Summary</vt:lpstr>
      <vt:lpstr>DCF - Assumptions</vt:lpstr>
      <vt:lpstr>DCF - Financials</vt:lpstr>
      <vt:lpstr>DCF - Capital Structure</vt:lpstr>
      <vt:lpstr>DCF - Valuation</vt:lpstr>
      <vt:lpstr>DCF - Assumptions Document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2019-10-23T05:48:12Z</dcterms:created>
  <dcterms:modified xsi:type="dcterms:W3CDTF">2019-10-23T06:04:46Z</dcterms:modified>
</cp:coreProperties>
</file>